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3.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DieseArbeitsmappe"/>
  <mc:AlternateContent xmlns:mc="http://schemas.openxmlformats.org/markup-compatibility/2006">
    <mc:Choice Requires="x15">
      <x15ac:absPath xmlns:x15ac="http://schemas.microsoft.com/office/spreadsheetml/2010/11/ac" url="J:\KEc\_Gemeinsame_Ablage\Publikationen\Indikatoren\KfW-ifo-Kredithürde\2026\2026 Q1\"/>
    </mc:Choice>
  </mc:AlternateContent>
  <xr:revisionPtr revIDLastSave="0" documentId="13_ncr:1_{9AA658D6-C4B6-4AC3-A6EF-316D796D3174}" xr6:coauthVersionLast="47" xr6:coauthVersionMax="47" xr10:uidLastSave="{00000000-0000-0000-0000-000000000000}"/>
  <bookViews>
    <workbookView xWindow="-120" yWindow="-120" windowWidth="29040" windowHeight="15720" firstSheet="1" activeTab="1" xr2:uid="{00000000-000D-0000-FFFF-FFFF00000000}"/>
  </bookViews>
  <sheets>
    <sheet name="Input ifo" sheetId="1" state="hidden" r:id="rId1"/>
    <sheet name="Grunddatensatz für VÖ" sheetId="4" r:id="rId2"/>
    <sheet name="Kredithürde" sheetId="2" state="hidden" r:id="rId3"/>
    <sheet name="ifo-hürde alt" sheetId="3" state="hidden" r:id="rId4"/>
    <sheet name="Kredithürde_Avg"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9" i="2" l="1"/>
  <c r="BV21" i="2"/>
  <c r="BV19" i="2"/>
  <c r="BU22" i="2"/>
  <c r="BU20" i="2"/>
  <c r="BU19" i="2"/>
  <c r="BU18" i="2"/>
  <c r="BU17" i="2"/>
  <c r="BU16" i="2"/>
  <c r="BU15" i="2"/>
  <c r="BU14" i="2"/>
  <c r="BU13" i="2"/>
  <c r="BU12" i="2"/>
  <c r="BU11" i="2"/>
  <c r="BU10" i="2"/>
  <c r="BU9" i="2"/>
  <c r="BT19" i="2"/>
  <c r="D4" i="2"/>
  <c r="A40" i="4"/>
  <c r="B40" i="4"/>
  <c r="C40" i="4"/>
  <c r="F40" i="4"/>
  <c r="G40" i="4"/>
  <c r="H40" i="4"/>
  <c r="I40" i="4"/>
  <c r="J40" i="4"/>
  <c r="K40" i="4"/>
  <c r="L40" i="4"/>
  <c r="M40" i="4"/>
  <c r="N40" i="4"/>
  <c r="O40" i="4"/>
  <c r="P40" i="4"/>
  <c r="Q40" i="4"/>
  <c r="R40" i="4"/>
  <c r="B40" i="2"/>
  <c r="F40" i="2" s="1"/>
  <c r="C40" i="2"/>
  <c r="E40" i="2" s="1"/>
  <c r="D40" i="2"/>
  <c r="I40" i="2"/>
  <c r="J40" i="2"/>
  <c r="N40" i="2" s="1"/>
  <c r="K40" i="2"/>
  <c r="O40" i="2" s="1"/>
  <c r="L40" i="2"/>
  <c r="M40" i="2"/>
  <c r="Q40" i="2"/>
  <c r="R40" i="2"/>
  <c r="S40" i="2"/>
  <c r="X40" i="2" s="1"/>
  <c r="T40" i="2"/>
  <c r="Y40" i="2" s="1"/>
  <c r="U40" i="2"/>
  <c r="Z40" i="2" s="1"/>
  <c r="V40" i="2"/>
  <c r="AA40" i="2" s="1"/>
  <c r="W40" i="2"/>
  <c r="AC40" i="2"/>
  <c r="AD40" i="2"/>
  <c r="AI40" i="2" s="1"/>
  <c r="AE40" i="2"/>
  <c r="AJ40" i="2" s="1"/>
  <c r="AF40" i="2"/>
  <c r="AG40" i="2"/>
  <c r="AH40" i="2"/>
  <c r="AK40" i="2"/>
  <c r="AL40" i="2"/>
  <c r="AM40" i="2"/>
  <c r="W49" i="5"/>
  <c r="X49" i="5"/>
  <c r="Y49" i="5"/>
  <c r="Z49" i="5"/>
  <c r="AA49" i="5"/>
  <c r="R39" i="5"/>
  <c r="AH39" i="5"/>
  <c r="AG39" i="5"/>
  <c r="AF39" i="5"/>
  <c r="AE39" i="5"/>
  <c r="AD39" i="5"/>
  <c r="V39" i="5"/>
  <c r="U39" i="5"/>
  <c r="T39" i="5"/>
  <c r="S39" i="5"/>
  <c r="Q39" i="5"/>
  <c r="AC39" i="5" s="1"/>
  <c r="K39" i="5"/>
  <c r="J39" i="5"/>
  <c r="I39" i="5"/>
  <c r="C39" i="5"/>
  <c r="B39" i="5"/>
  <c r="AH38" i="5"/>
  <c r="AG38" i="5"/>
  <c r="AF38" i="5"/>
  <c r="AE38" i="5"/>
  <c r="AD38" i="5"/>
  <c r="V38" i="5"/>
  <c r="U38" i="5"/>
  <c r="Z38" i="5" s="1"/>
  <c r="T38" i="5"/>
  <c r="S38" i="5"/>
  <c r="R38" i="5"/>
  <c r="W39" i="5" s="1"/>
  <c r="W48" i="5" s="1"/>
  <c r="Q38" i="5"/>
  <c r="AC38" i="5" s="1"/>
  <c r="K38" i="5"/>
  <c r="J38" i="5"/>
  <c r="I38" i="5"/>
  <c r="C38" i="5"/>
  <c r="B38" i="5"/>
  <c r="AH37" i="5"/>
  <c r="AM38" i="5" s="1"/>
  <c r="AG37" i="5"/>
  <c r="AF37" i="5"/>
  <c r="AE37" i="5"/>
  <c r="AD37" i="5"/>
  <c r="V37" i="5"/>
  <c r="U37" i="5"/>
  <c r="Z37" i="5" s="1"/>
  <c r="T37" i="5"/>
  <c r="Y37" i="5" s="1"/>
  <c r="S37" i="5"/>
  <c r="R37" i="5"/>
  <c r="K37" i="5"/>
  <c r="J37" i="5"/>
  <c r="N38" i="5" s="1"/>
  <c r="C37" i="5"/>
  <c r="B37" i="5"/>
  <c r="AH36" i="5"/>
  <c r="AG36" i="5"/>
  <c r="AF36" i="5"/>
  <c r="AE36" i="5"/>
  <c r="AJ37" i="5" s="1"/>
  <c r="AD36" i="5"/>
  <c r="V36" i="5"/>
  <c r="U36" i="5"/>
  <c r="T36" i="5"/>
  <c r="S36" i="5"/>
  <c r="R36" i="5"/>
  <c r="Q36" i="5"/>
  <c r="AC36" i="5" s="1"/>
  <c r="K36" i="5"/>
  <c r="J36" i="5"/>
  <c r="I36" i="5"/>
  <c r="C36" i="5"/>
  <c r="B36" i="5"/>
  <c r="AH35" i="5"/>
  <c r="AG35" i="5"/>
  <c r="AF35" i="5"/>
  <c r="AE35" i="5"/>
  <c r="AD35" i="5"/>
  <c r="AI36" i="5" s="1"/>
  <c r="V35" i="5"/>
  <c r="AA36" i="5" s="1"/>
  <c r="U35" i="5"/>
  <c r="T35" i="5"/>
  <c r="S35" i="5"/>
  <c r="R35" i="5"/>
  <c r="Q35" i="5"/>
  <c r="AC35" i="5" s="1"/>
  <c r="K35" i="5"/>
  <c r="J35" i="5"/>
  <c r="I35" i="5"/>
  <c r="C35" i="5"/>
  <c r="B35" i="5"/>
  <c r="AH34" i="5"/>
  <c r="AG34" i="5"/>
  <c r="AF34" i="5"/>
  <c r="AE34" i="5"/>
  <c r="AD34" i="5"/>
  <c r="V34" i="5"/>
  <c r="U34" i="5"/>
  <c r="T34" i="5"/>
  <c r="S34" i="5"/>
  <c r="R34" i="5"/>
  <c r="Q34" i="5"/>
  <c r="AC34" i="5" s="1"/>
  <c r="K34" i="5"/>
  <c r="O34" i="5" s="1"/>
  <c r="J34" i="5"/>
  <c r="I34" i="5"/>
  <c r="F34" i="5"/>
  <c r="C34" i="5"/>
  <c r="B34" i="5"/>
  <c r="AH33" i="5"/>
  <c r="AG33" i="5"/>
  <c r="AF33" i="5"/>
  <c r="AE33" i="5"/>
  <c r="AD33" i="5"/>
  <c r="V33" i="5"/>
  <c r="U33" i="5"/>
  <c r="T33" i="5"/>
  <c r="S33" i="5"/>
  <c r="X34" i="5" s="1"/>
  <c r="R33" i="5"/>
  <c r="Q33" i="5"/>
  <c r="AC33" i="5" s="1"/>
  <c r="K33" i="5"/>
  <c r="J33" i="5"/>
  <c r="I33" i="5"/>
  <c r="C33" i="5"/>
  <c r="B33" i="5"/>
  <c r="AH32" i="5"/>
  <c r="AG32" i="5"/>
  <c r="AF32" i="5"/>
  <c r="AK33" i="5" s="1"/>
  <c r="AE32" i="5"/>
  <c r="AJ33" i="5" s="1"/>
  <c r="AD32" i="5"/>
  <c r="V32" i="5"/>
  <c r="U32" i="5"/>
  <c r="T32" i="5"/>
  <c r="S32" i="5"/>
  <c r="R32" i="5"/>
  <c r="Q32" i="5"/>
  <c r="AC32" i="5" s="1"/>
  <c r="K32" i="5"/>
  <c r="J32" i="5"/>
  <c r="I32" i="5"/>
  <c r="C32" i="5"/>
  <c r="B32" i="5"/>
  <c r="AH31" i="5"/>
  <c r="AG31" i="5"/>
  <c r="AF31" i="5"/>
  <c r="AE31" i="5"/>
  <c r="AD31" i="5"/>
  <c r="V31" i="5"/>
  <c r="U31" i="5"/>
  <c r="T31" i="5"/>
  <c r="S31" i="5"/>
  <c r="R31" i="5"/>
  <c r="W32" i="5" s="1"/>
  <c r="Q31" i="5"/>
  <c r="AC31" i="5" s="1"/>
  <c r="K31" i="5"/>
  <c r="J31" i="5"/>
  <c r="I31" i="5"/>
  <c r="C31" i="5"/>
  <c r="B31" i="5"/>
  <c r="AH30" i="5"/>
  <c r="AG30" i="5"/>
  <c r="AF30" i="5"/>
  <c r="AE30" i="5"/>
  <c r="AD30" i="5"/>
  <c r="AI31" i="5" s="1"/>
  <c r="V30" i="5"/>
  <c r="U30" i="5"/>
  <c r="Z31" i="5" s="1"/>
  <c r="T30" i="5"/>
  <c r="S30" i="5"/>
  <c r="R30" i="5"/>
  <c r="Q30" i="5"/>
  <c r="AC30" i="5" s="1"/>
  <c r="K30" i="5"/>
  <c r="J30" i="5"/>
  <c r="I30" i="5"/>
  <c r="C30" i="5"/>
  <c r="B30" i="5"/>
  <c r="AH29" i="5"/>
  <c r="AG29" i="5"/>
  <c r="AF29" i="5"/>
  <c r="AE29" i="5"/>
  <c r="AD29" i="5"/>
  <c r="V29" i="5"/>
  <c r="U29" i="5"/>
  <c r="T29" i="5"/>
  <c r="S29" i="5"/>
  <c r="R29" i="5"/>
  <c r="Q29" i="5"/>
  <c r="AC29" i="5" s="1"/>
  <c r="K29" i="5"/>
  <c r="J29" i="5"/>
  <c r="I29" i="5"/>
  <c r="C29" i="5"/>
  <c r="G30" i="5" s="1"/>
  <c r="B29" i="5"/>
  <c r="AH28" i="5"/>
  <c r="AG28" i="5"/>
  <c r="AF28" i="5"/>
  <c r="AE28" i="5"/>
  <c r="AD28" i="5"/>
  <c r="V28" i="5"/>
  <c r="U28" i="5"/>
  <c r="T28" i="5"/>
  <c r="S28" i="5"/>
  <c r="R28" i="5"/>
  <c r="W29" i="5" s="1"/>
  <c r="Q28" i="5"/>
  <c r="AC28" i="5" s="1"/>
  <c r="K28" i="5"/>
  <c r="J28" i="5"/>
  <c r="N29" i="5" s="1"/>
  <c r="I28" i="5"/>
  <c r="C28" i="5"/>
  <c r="B28" i="5"/>
  <c r="AH27" i="5"/>
  <c r="AG27" i="5"/>
  <c r="AF27" i="5"/>
  <c r="AE27" i="5"/>
  <c r="AJ28" i="5" s="1"/>
  <c r="AD27" i="5"/>
  <c r="AI28" i="5" s="1"/>
  <c r="AC27" i="5"/>
  <c r="V27" i="5"/>
  <c r="U27" i="5"/>
  <c r="T27" i="5"/>
  <c r="S27" i="5"/>
  <c r="R27" i="5"/>
  <c r="Q27" i="5"/>
  <c r="K27" i="5"/>
  <c r="J27" i="5"/>
  <c r="N28" i="5" s="1"/>
  <c r="I27" i="5"/>
  <c r="C27" i="5"/>
  <c r="B27" i="5"/>
  <c r="AH26" i="5"/>
  <c r="AM27" i="5" s="1"/>
  <c r="AG26" i="5"/>
  <c r="AF26" i="5"/>
  <c r="AE26" i="5"/>
  <c r="AD26" i="5"/>
  <c r="V26" i="5"/>
  <c r="U26" i="5"/>
  <c r="T26" i="5"/>
  <c r="S26" i="5"/>
  <c r="X27" i="5" s="1"/>
  <c r="R26" i="5"/>
  <c r="Q26" i="5"/>
  <c r="AC26" i="5" s="1"/>
  <c r="K26" i="5"/>
  <c r="J26" i="5"/>
  <c r="I26" i="5"/>
  <c r="C26" i="5"/>
  <c r="B26" i="5"/>
  <c r="AH25" i="5"/>
  <c r="AG25" i="5"/>
  <c r="AL26" i="5" s="1"/>
  <c r="AF25" i="5"/>
  <c r="AE25" i="5"/>
  <c r="AJ26" i="5" s="1"/>
  <c r="AD25" i="5"/>
  <c r="V25" i="5"/>
  <c r="U25" i="5"/>
  <c r="T25" i="5"/>
  <c r="Y26" i="5" s="1"/>
  <c r="S25" i="5"/>
  <c r="X26" i="5" s="1"/>
  <c r="R25" i="5"/>
  <c r="Q25" i="5"/>
  <c r="AC25" i="5" s="1"/>
  <c r="K25" i="5"/>
  <c r="J25" i="5"/>
  <c r="N26" i="5" s="1"/>
  <c r="I25" i="5"/>
  <c r="C25" i="5"/>
  <c r="B25" i="5"/>
  <c r="AH24" i="5"/>
  <c r="AG24" i="5"/>
  <c r="AF24" i="5"/>
  <c r="AK25" i="5" s="1"/>
  <c r="AE24" i="5"/>
  <c r="AD24" i="5"/>
  <c r="V24" i="5"/>
  <c r="U24" i="5"/>
  <c r="T24" i="5"/>
  <c r="S24" i="5"/>
  <c r="R24" i="5"/>
  <c r="Q24" i="5"/>
  <c r="AC24" i="5" s="1"/>
  <c r="K24" i="5"/>
  <c r="J24" i="5"/>
  <c r="I24" i="5"/>
  <c r="C24" i="5"/>
  <c r="B24" i="5"/>
  <c r="AH23" i="5"/>
  <c r="AG23" i="5"/>
  <c r="AF23" i="5"/>
  <c r="AE23" i="5"/>
  <c r="AD23" i="5"/>
  <c r="V23" i="5"/>
  <c r="U23" i="5"/>
  <c r="T23" i="5"/>
  <c r="Y24" i="5" s="1"/>
  <c r="S23" i="5"/>
  <c r="R23" i="5"/>
  <c r="W24" i="5" s="1"/>
  <c r="Q23" i="5"/>
  <c r="AC23" i="5" s="1"/>
  <c r="K23" i="5"/>
  <c r="J23" i="5"/>
  <c r="I23" i="5"/>
  <c r="C23" i="5"/>
  <c r="B23" i="5"/>
  <c r="AH22" i="5"/>
  <c r="AG22" i="5"/>
  <c r="AF22" i="5"/>
  <c r="AE22" i="5"/>
  <c r="AD22" i="5"/>
  <c r="V22" i="5"/>
  <c r="U22" i="5"/>
  <c r="T22" i="5"/>
  <c r="S22" i="5"/>
  <c r="R22" i="5"/>
  <c r="Q22" i="5"/>
  <c r="AC22" i="5" s="1"/>
  <c r="K22" i="5"/>
  <c r="J22" i="5"/>
  <c r="I22" i="5"/>
  <c r="C22" i="5"/>
  <c r="G23" i="5" s="1"/>
  <c r="B22" i="5"/>
  <c r="AH21" i="5"/>
  <c r="AG21" i="5"/>
  <c r="AF21" i="5"/>
  <c r="AE21" i="5"/>
  <c r="AD21" i="5"/>
  <c r="V21" i="5"/>
  <c r="U21" i="5"/>
  <c r="T21" i="5"/>
  <c r="S21" i="5"/>
  <c r="R21" i="5"/>
  <c r="Q21" i="5"/>
  <c r="AC21" i="5" s="1"/>
  <c r="K21" i="5"/>
  <c r="J21" i="5"/>
  <c r="I21" i="5"/>
  <c r="C21" i="5"/>
  <c r="B21" i="5"/>
  <c r="AH20" i="5"/>
  <c r="AG20" i="5"/>
  <c r="AF20" i="5"/>
  <c r="AE20" i="5"/>
  <c r="AD20" i="5"/>
  <c r="V20" i="5"/>
  <c r="U20" i="5"/>
  <c r="T20" i="5"/>
  <c r="S20" i="5"/>
  <c r="X21" i="5" s="1"/>
  <c r="R20" i="5"/>
  <c r="Q20" i="5"/>
  <c r="AC20" i="5" s="1"/>
  <c r="K20" i="5"/>
  <c r="J20" i="5"/>
  <c r="I20" i="5"/>
  <c r="C20" i="5"/>
  <c r="B20" i="5"/>
  <c r="AH19" i="5"/>
  <c r="AH46" i="5" s="1"/>
  <c r="AG19" i="5"/>
  <c r="AG46" i="5" s="1"/>
  <c r="AF19" i="5"/>
  <c r="AE19" i="5"/>
  <c r="AD19" i="5"/>
  <c r="V19" i="5"/>
  <c r="U19" i="5"/>
  <c r="Z20" i="5" s="1"/>
  <c r="T19" i="5"/>
  <c r="S19" i="5"/>
  <c r="S46" i="5" s="1"/>
  <c r="R19" i="5"/>
  <c r="Q19" i="5"/>
  <c r="AC19" i="5" s="1"/>
  <c r="K19" i="5"/>
  <c r="O20" i="5" s="1"/>
  <c r="J19" i="5"/>
  <c r="I19" i="5"/>
  <c r="C19" i="5"/>
  <c r="B19" i="5"/>
  <c r="F20" i="5" s="1"/>
  <c r="AL18" i="5"/>
  <c r="AJ18" i="5"/>
  <c r="AH18" i="5"/>
  <c r="AG18" i="5"/>
  <c r="AF18" i="5"/>
  <c r="AE18" i="5"/>
  <c r="AD18" i="5"/>
  <c r="V18" i="5"/>
  <c r="U18" i="5"/>
  <c r="T18" i="5"/>
  <c r="Y19" i="5" s="1"/>
  <c r="S18" i="5"/>
  <c r="R18" i="5"/>
  <c r="Q18" i="5"/>
  <c r="AC18" i="5" s="1"/>
  <c r="K18" i="5"/>
  <c r="J18" i="5"/>
  <c r="I18" i="5"/>
  <c r="C18" i="5"/>
  <c r="B18" i="5"/>
  <c r="AH17" i="5"/>
  <c r="AM18" i="5" s="1"/>
  <c r="AG17" i="5"/>
  <c r="AF17" i="5"/>
  <c r="AK18" i="5" s="1"/>
  <c r="AE17" i="5"/>
  <c r="AD17" i="5"/>
  <c r="V17" i="5"/>
  <c r="U17" i="5"/>
  <c r="T17" i="5"/>
  <c r="S17" i="5"/>
  <c r="R17" i="5"/>
  <c r="Q17" i="5"/>
  <c r="AC17" i="5" s="1"/>
  <c r="K17" i="5"/>
  <c r="J17" i="5"/>
  <c r="I17" i="5"/>
  <c r="C17" i="5"/>
  <c r="B17" i="5"/>
  <c r="AH16" i="5"/>
  <c r="AG16" i="5"/>
  <c r="AF16" i="5"/>
  <c r="AE16" i="5"/>
  <c r="AD16" i="5"/>
  <c r="V16" i="5"/>
  <c r="U16" i="5"/>
  <c r="T16" i="5"/>
  <c r="S16" i="5"/>
  <c r="R16" i="5"/>
  <c r="Q16" i="5"/>
  <c r="AC16" i="5" s="1"/>
  <c r="K16" i="5"/>
  <c r="J16" i="5"/>
  <c r="I16" i="5"/>
  <c r="C16" i="5"/>
  <c r="B16" i="5"/>
  <c r="AH15" i="5"/>
  <c r="AG15" i="5"/>
  <c r="AF15" i="5"/>
  <c r="AE15" i="5"/>
  <c r="AD15" i="5"/>
  <c r="V15" i="5"/>
  <c r="U15" i="5"/>
  <c r="T15" i="5"/>
  <c r="S15" i="5"/>
  <c r="X16" i="5" s="1"/>
  <c r="R15" i="5"/>
  <c r="Q15" i="5"/>
  <c r="AC15" i="5" s="1"/>
  <c r="K15" i="5"/>
  <c r="O16" i="5" s="1"/>
  <c r="J15" i="5"/>
  <c r="I15" i="5"/>
  <c r="C15" i="5"/>
  <c r="G16" i="5" s="1"/>
  <c r="B15" i="5"/>
  <c r="AH14" i="5"/>
  <c r="AG14" i="5"/>
  <c r="AF14" i="5"/>
  <c r="AE14" i="5"/>
  <c r="AD14" i="5"/>
  <c r="V14" i="5"/>
  <c r="U14" i="5"/>
  <c r="T14" i="5"/>
  <c r="S14" i="5"/>
  <c r="R14" i="5"/>
  <c r="Q14" i="5"/>
  <c r="AC14" i="5" s="1"/>
  <c r="K14" i="5"/>
  <c r="J14" i="5"/>
  <c r="I14" i="5"/>
  <c r="C14" i="5"/>
  <c r="B14" i="5"/>
  <c r="AH13" i="5"/>
  <c r="AG13" i="5"/>
  <c r="AL14" i="5" s="1"/>
  <c r="AF13" i="5"/>
  <c r="AE13" i="5"/>
  <c r="AD13" i="5"/>
  <c r="V13" i="5"/>
  <c r="U13" i="5"/>
  <c r="T13" i="5"/>
  <c r="S13" i="5"/>
  <c r="R13" i="5"/>
  <c r="Q13" i="5"/>
  <c r="AC13" i="5" s="1"/>
  <c r="K13" i="5"/>
  <c r="J13" i="5"/>
  <c r="I13" i="5"/>
  <c r="C13" i="5"/>
  <c r="B13" i="5"/>
  <c r="BI12" i="5"/>
  <c r="BI14" i="5" s="1"/>
  <c r="BI16" i="5" s="1"/>
  <c r="AH12" i="5"/>
  <c r="AG12" i="5"/>
  <c r="AF12" i="5"/>
  <c r="AE12" i="5"/>
  <c r="AD12" i="5"/>
  <c r="V12" i="5"/>
  <c r="U12" i="5"/>
  <c r="T12" i="5"/>
  <c r="S12" i="5"/>
  <c r="R12" i="5"/>
  <c r="Q12" i="5"/>
  <c r="AC12" i="5" s="1"/>
  <c r="K12" i="5"/>
  <c r="J12" i="5"/>
  <c r="I12" i="5"/>
  <c r="C12" i="5"/>
  <c r="B12" i="5"/>
  <c r="F12" i="5" s="1"/>
  <c r="BI11" i="5"/>
  <c r="BI13" i="5" s="1"/>
  <c r="BI15" i="5" s="1"/>
  <c r="AH11" i="5"/>
  <c r="AM12" i="5" s="1"/>
  <c r="AG11" i="5"/>
  <c r="AF11" i="5"/>
  <c r="AE11" i="5"/>
  <c r="AD11" i="5"/>
  <c r="V11" i="5"/>
  <c r="U11" i="5"/>
  <c r="T11" i="5"/>
  <c r="S11" i="5"/>
  <c r="R11" i="5"/>
  <c r="Q11" i="5"/>
  <c r="AC11" i="5" s="1"/>
  <c r="K11" i="5"/>
  <c r="O12" i="5" s="1"/>
  <c r="J11" i="5"/>
  <c r="N12" i="5" s="1"/>
  <c r="I11" i="5"/>
  <c r="C11" i="5"/>
  <c r="B11" i="5"/>
  <c r="AH10" i="5"/>
  <c r="AM11" i="5" s="1"/>
  <c r="AG10" i="5"/>
  <c r="AL11" i="5" s="1"/>
  <c r="AF10" i="5"/>
  <c r="AE10" i="5"/>
  <c r="AD10" i="5"/>
  <c r="V10" i="5"/>
  <c r="U10" i="5"/>
  <c r="Z11" i="5" s="1"/>
  <c r="T10" i="5"/>
  <c r="S10" i="5"/>
  <c r="R10" i="5"/>
  <c r="Q10" i="5"/>
  <c r="AC10" i="5" s="1"/>
  <c r="K10" i="5"/>
  <c r="J10" i="5"/>
  <c r="N11" i="5" s="1"/>
  <c r="I10" i="5"/>
  <c r="C10" i="5"/>
  <c r="B10" i="5"/>
  <c r="AH9" i="5"/>
  <c r="AG9" i="5"/>
  <c r="AF9" i="5"/>
  <c r="AE9" i="5"/>
  <c r="AD9" i="5"/>
  <c r="V9" i="5"/>
  <c r="U9" i="5"/>
  <c r="T9" i="5"/>
  <c r="Y10" i="5" s="1"/>
  <c r="S9" i="5"/>
  <c r="R9" i="5"/>
  <c r="Q9" i="5"/>
  <c r="AC9" i="5" s="1"/>
  <c r="K9" i="5"/>
  <c r="O10" i="5" s="1"/>
  <c r="J9" i="5"/>
  <c r="I9" i="5"/>
  <c r="C9" i="5"/>
  <c r="B9" i="5"/>
  <c r="AH8" i="5"/>
  <c r="AG8" i="5"/>
  <c r="AF8" i="5"/>
  <c r="AK9" i="5" s="1"/>
  <c r="AE8" i="5"/>
  <c r="AD8" i="5"/>
  <c r="V8" i="5"/>
  <c r="U8" i="5"/>
  <c r="T8" i="5"/>
  <c r="Y9" i="5" s="1"/>
  <c r="S8" i="5"/>
  <c r="R8" i="5"/>
  <c r="W9" i="5" s="1"/>
  <c r="Q8" i="5"/>
  <c r="AC8" i="5" s="1"/>
  <c r="K8" i="5"/>
  <c r="J8" i="5"/>
  <c r="I8" i="5"/>
  <c r="C8" i="5"/>
  <c r="B8" i="5"/>
  <c r="AH7" i="5"/>
  <c r="AG7" i="5"/>
  <c r="AF7" i="5"/>
  <c r="AE7" i="5"/>
  <c r="AD7" i="5"/>
  <c r="AI8" i="5" s="1"/>
  <c r="V7" i="5"/>
  <c r="U7" i="5"/>
  <c r="T7" i="5"/>
  <c r="S7" i="5"/>
  <c r="R7" i="5"/>
  <c r="W8" i="5" s="1"/>
  <c r="Q7" i="5"/>
  <c r="AC7" i="5" s="1"/>
  <c r="K7" i="5"/>
  <c r="J7" i="5"/>
  <c r="I7" i="5"/>
  <c r="C7" i="5"/>
  <c r="B7" i="5"/>
  <c r="AH6" i="5"/>
  <c r="AG6" i="5"/>
  <c r="AF6" i="5"/>
  <c r="AK7" i="5" s="1"/>
  <c r="AE6" i="5"/>
  <c r="AJ7" i="5" s="1"/>
  <c r="AD6" i="5"/>
  <c r="AI7" i="5" s="1"/>
  <c r="V6" i="5"/>
  <c r="AA7" i="5" s="1"/>
  <c r="U6" i="5"/>
  <c r="Z7" i="5" s="1"/>
  <c r="T6" i="5"/>
  <c r="S6" i="5"/>
  <c r="R6" i="5"/>
  <c r="W7" i="5" s="1"/>
  <c r="Q6" i="5"/>
  <c r="AC6" i="5" s="1"/>
  <c r="K6" i="5"/>
  <c r="J6" i="5"/>
  <c r="I6" i="5"/>
  <c r="C6" i="5"/>
  <c r="B6" i="5"/>
  <c r="AH5" i="5"/>
  <c r="AM6" i="5" s="1"/>
  <c r="AG5" i="5"/>
  <c r="AL6" i="5" s="1"/>
  <c r="AF5" i="5"/>
  <c r="AE5" i="5"/>
  <c r="AD5" i="5"/>
  <c r="V5" i="5"/>
  <c r="U5" i="5"/>
  <c r="T5" i="5"/>
  <c r="S5" i="5"/>
  <c r="R5" i="5"/>
  <c r="Q5" i="5"/>
  <c r="AC5" i="5" s="1"/>
  <c r="K5" i="5"/>
  <c r="J5" i="5"/>
  <c r="I5" i="5"/>
  <c r="C5" i="5"/>
  <c r="B5" i="5"/>
  <c r="BK4" i="5"/>
  <c r="AH4" i="5"/>
  <c r="AG4" i="5"/>
  <c r="AF4" i="5"/>
  <c r="AF46" i="5" s="1"/>
  <c r="AE4" i="5"/>
  <c r="AE46" i="5" s="1"/>
  <c r="AD4" i="5"/>
  <c r="AD46" i="5" s="1"/>
  <c r="V4" i="5"/>
  <c r="V46" i="5" s="1"/>
  <c r="U4" i="5"/>
  <c r="T4" i="5"/>
  <c r="T46" i="5" s="1"/>
  <c r="S4" i="5"/>
  <c r="R4" i="5"/>
  <c r="R46" i="5" s="1"/>
  <c r="Q4" i="5"/>
  <c r="AC4" i="5" s="1"/>
  <c r="K4" i="5"/>
  <c r="J4" i="5"/>
  <c r="I4" i="5"/>
  <c r="C4" i="5"/>
  <c r="B4" i="5"/>
  <c r="AH3" i="5"/>
  <c r="AG3" i="5"/>
  <c r="AF3" i="5"/>
  <c r="AE3" i="5"/>
  <c r="AD3" i="5"/>
  <c r="M3" i="5"/>
  <c r="L3" i="5"/>
  <c r="K3" i="5"/>
  <c r="J3" i="5"/>
  <c r="BN2" i="5"/>
  <c r="A39" i="4"/>
  <c r="F39" i="4" s="1"/>
  <c r="B39" i="2"/>
  <c r="B39" i="4" s="1"/>
  <c r="C39" i="2"/>
  <c r="C39" i="4" s="1"/>
  <c r="I39" i="2"/>
  <c r="J39" i="2"/>
  <c r="G39" i="4" s="1"/>
  <c r="K39" i="2"/>
  <c r="Q39" i="2"/>
  <c r="AC39" i="2" s="1"/>
  <c r="R39" i="2"/>
  <c r="I39" i="4" s="1"/>
  <c r="S39" i="2"/>
  <c r="T39" i="2"/>
  <c r="M39" i="4" s="1"/>
  <c r="U39" i="2"/>
  <c r="O39" i="4" s="1"/>
  <c r="V39" i="2"/>
  <c r="AD39" i="2"/>
  <c r="J39" i="4" s="1"/>
  <c r="AE39" i="2"/>
  <c r="L39" i="4" s="1"/>
  <c r="AF39" i="2"/>
  <c r="AG39" i="2"/>
  <c r="P39" i="4" s="1"/>
  <c r="AH39" i="2"/>
  <c r="A36" i="4"/>
  <c r="F36" i="4" s="1"/>
  <c r="A37" i="4"/>
  <c r="F37" i="4" s="1"/>
  <c r="A38" i="4"/>
  <c r="F38" i="4" s="1"/>
  <c r="A28" i="4"/>
  <c r="F28" i="4" s="1"/>
  <c r="A29" i="4"/>
  <c r="F29" i="4" s="1"/>
  <c r="A30" i="4"/>
  <c r="F30" i="4" s="1"/>
  <c r="A31" i="4"/>
  <c r="F31" i="4" s="1"/>
  <c r="A32" i="4"/>
  <c r="F32" i="4" s="1"/>
  <c r="A33" i="4"/>
  <c r="F33" i="4" s="1"/>
  <c r="A34" i="4"/>
  <c r="F34" i="4" s="1"/>
  <c r="A35" i="4"/>
  <c r="F35" i="4" s="1"/>
  <c r="A5" i="4"/>
  <c r="F5" i="4" s="1"/>
  <c r="A6" i="4"/>
  <c r="F6" i="4" s="1"/>
  <c r="A7" i="4"/>
  <c r="F7" i="4" s="1"/>
  <c r="A8" i="4"/>
  <c r="F8" i="4" s="1"/>
  <c r="A9" i="4"/>
  <c r="F9" i="4" s="1"/>
  <c r="A10" i="4"/>
  <c r="F10" i="4" s="1"/>
  <c r="A11" i="4"/>
  <c r="F11" i="4" s="1"/>
  <c r="A12" i="4"/>
  <c r="F12" i="4" s="1"/>
  <c r="A13" i="4"/>
  <c r="F13" i="4" s="1"/>
  <c r="A14" i="4"/>
  <c r="F14" i="4" s="1"/>
  <c r="A15" i="4"/>
  <c r="F15" i="4" s="1"/>
  <c r="A16" i="4"/>
  <c r="F16" i="4" s="1"/>
  <c r="A17" i="4"/>
  <c r="F17" i="4" s="1"/>
  <c r="A18" i="4"/>
  <c r="F18" i="4" s="1"/>
  <c r="A19" i="4"/>
  <c r="F19" i="4" s="1"/>
  <c r="A20" i="4"/>
  <c r="F20" i="4" s="1"/>
  <c r="A21" i="4"/>
  <c r="F21" i="4" s="1"/>
  <c r="A22" i="4"/>
  <c r="F22" i="4" s="1"/>
  <c r="A23" i="4"/>
  <c r="F23" i="4" s="1"/>
  <c r="A24" i="4"/>
  <c r="F24" i="4" s="1"/>
  <c r="A25" i="4"/>
  <c r="F25" i="4" s="1"/>
  <c r="A26" i="4"/>
  <c r="F26" i="4" s="1"/>
  <c r="A27" i="4"/>
  <c r="F27" i="4" s="1"/>
  <c r="A4" i="4"/>
  <c r="F4" i="4" s="1"/>
  <c r="Q38" i="2"/>
  <c r="AC38" i="2" s="1"/>
  <c r="I38" i="2"/>
  <c r="B38" i="2"/>
  <c r="C38" i="2"/>
  <c r="J38" i="2"/>
  <c r="K38" i="2"/>
  <c r="R38" i="2"/>
  <c r="S38" i="2"/>
  <c r="T38" i="2"/>
  <c r="M38" i="4" s="1"/>
  <c r="U38" i="2"/>
  <c r="V38" i="2"/>
  <c r="Q38" i="4" s="1"/>
  <c r="AD38" i="2"/>
  <c r="AE38" i="2"/>
  <c r="AJ39" i="2" s="1"/>
  <c r="AF38" i="2"/>
  <c r="AG38" i="2"/>
  <c r="P38" i="4" s="1"/>
  <c r="AH38" i="2"/>
  <c r="R38" i="4" s="1"/>
  <c r="B37" i="2"/>
  <c r="B37" i="4" s="1"/>
  <c r="C37" i="2"/>
  <c r="C37" i="4" s="1"/>
  <c r="AD37" i="2"/>
  <c r="J37" i="4" s="1"/>
  <c r="AE37" i="2"/>
  <c r="L37" i="4" s="1"/>
  <c r="AF37" i="2"/>
  <c r="N37" i="4" s="1"/>
  <c r="AG37" i="2"/>
  <c r="P37" i="4" s="1"/>
  <c r="AH37" i="2"/>
  <c r="R37" i="2"/>
  <c r="I37" i="4" s="1"/>
  <c r="S37" i="2"/>
  <c r="K37" i="4" s="1"/>
  <c r="T37" i="2"/>
  <c r="U37" i="2"/>
  <c r="V37" i="2"/>
  <c r="J37" i="2"/>
  <c r="K155" i="3" s="1"/>
  <c r="K37" i="2"/>
  <c r="J155" i="3" s="1"/>
  <c r="BN2" i="2"/>
  <c r="BK4" i="2"/>
  <c r="BM4" i="2" s="1"/>
  <c r="B36" i="2"/>
  <c r="B36" i="4" s="1"/>
  <c r="C36" i="2"/>
  <c r="C36" i="4" s="1"/>
  <c r="I36" i="2"/>
  <c r="J36" i="2"/>
  <c r="G36" i="4" s="1"/>
  <c r="K36" i="2"/>
  <c r="H36" i="4" s="1"/>
  <c r="Q36" i="2"/>
  <c r="AC36" i="2" s="1"/>
  <c r="R36" i="2"/>
  <c r="S36" i="2"/>
  <c r="K36" i="4" s="1"/>
  <c r="T36" i="2"/>
  <c r="M36" i="4" s="1"/>
  <c r="U36" i="2"/>
  <c r="O36" i="4" s="1"/>
  <c r="V36" i="2"/>
  <c r="Q36" i="4" s="1"/>
  <c r="AD36" i="2"/>
  <c r="J36" i="4" s="1"/>
  <c r="AE36" i="2"/>
  <c r="L36" i="4" s="1"/>
  <c r="AF36" i="2"/>
  <c r="AG36" i="2"/>
  <c r="AH36" i="2"/>
  <c r="R36" i="4" s="1"/>
  <c r="AD35" i="2"/>
  <c r="J35" i="4" s="1"/>
  <c r="S13" i="2"/>
  <c r="K13" i="4" s="1"/>
  <c r="I35" i="2"/>
  <c r="Q35" i="2"/>
  <c r="AC35" i="2" s="1"/>
  <c r="AE35" i="2"/>
  <c r="L35" i="4" s="1"/>
  <c r="AF35" i="2"/>
  <c r="N35" i="4" s="1"/>
  <c r="AG35" i="2"/>
  <c r="P35" i="4" s="1"/>
  <c r="AH35" i="2"/>
  <c r="R35" i="4" s="1"/>
  <c r="R35" i="2"/>
  <c r="I35" i="4" s="1"/>
  <c r="S35" i="2"/>
  <c r="K35" i="4" s="1"/>
  <c r="T35" i="2"/>
  <c r="M35" i="4" s="1"/>
  <c r="U35" i="2"/>
  <c r="O35" i="4" s="1"/>
  <c r="V35" i="2"/>
  <c r="J35" i="2"/>
  <c r="G35" i="4" s="1"/>
  <c r="K35" i="2"/>
  <c r="H35" i="4" s="1"/>
  <c r="B35" i="2"/>
  <c r="B35" i="4" s="1"/>
  <c r="C35" i="2"/>
  <c r="C35" i="4" s="1"/>
  <c r="B34" i="2"/>
  <c r="B34" i="4" s="1"/>
  <c r="C34" i="2"/>
  <c r="I34" i="2"/>
  <c r="J34" i="2"/>
  <c r="G34" i="4" s="1"/>
  <c r="K34" i="2"/>
  <c r="H34" i="4" s="1"/>
  <c r="Q34" i="2"/>
  <c r="AC34" i="2" s="1"/>
  <c r="R34" i="2"/>
  <c r="I34" i="4" s="1"/>
  <c r="S34" i="2"/>
  <c r="K34" i="4" s="1"/>
  <c r="T34" i="2"/>
  <c r="M34" i="4" s="1"/>
  <c r="U34" i="2"/>
  <c r="O34" i="4" s="1"/>
  <c r="V34" i="2"/>
  <c r="Q34" i="4" s="1"/>
  <c r="AD34" i="2"/>
  <c r="J34" i="4" s="1"/>
  <c r="AE34" i="2"/>
  <c r="AF34" i="2"/>
  <c r="AG34" i="2"/>
  <c r="P34" i="4" s="1"/>
  <c r="AH34" i="2"/>
  <c r="R34" i="4" s="1"/>
  <c r="C4" i="2"/>
  <c r="C4" i="4" s="1"/>
  <c r="C5" i="2"/>
  <c r="C5" i="4" s="1"/>
  <c r="C6" i="2"/>
  <c r="C6" i="4" s="1"/>
  <c r="C7" i="2"/>
  <c r="C7" i="4" s="1"/>
  <c r="C8" i="2"/>
  <c r="C8" i="4" s="1"/>
  <c r="C9" i="2"/>
  <c r="C10" i="2"/>
  <c r="C11" i="2"/>
  <c r="C11" i="4" s="1"/>
  <c r="C12" i="2"/>
  <c r="C12" i="4" s="1"/>
  <c r="C13" i="2"/>
  <c r="C13" i="4" s="1"/>
  <c r="C14" i="2"/>
  <c r="C14" i="4" s="1"/>
  <c r="C15" i="2"/>
  <c r="C15" i="4" s="1"/>
  <c r="C16" i="2"/>
  <c r="C17" i="2"/>
  <c r="C18" i="2"/>
  <c r="C19" i="2"/>
  <c r="C19" i="4" s="1"/>
  <c r="C20" i="2"/>
  <c r="C20" i="4" s="1"/>
  <c r="C21" i="2"/>
  <c r="C21" i="4" s="1"/>
  <c r="C22" i="2"/>
  <c r="C22" i="4" s="1"/>
  <c r="C23" i="2"/>
  <c r="C23" i="4" s="1"/>
  <c r="C24" i="2"/>
  <c r="C25" i="2"/>
  <c r="C26" i="2"/>
  <c r="C26" i="4" s="1"/>
  <c r="C27" i="2"/>
  <c r="C27" i="4" s="1"/>
  <c r="C28" i="2"/>
  <c r="C28" i="4" s="1"/>
  <c r="C29" i="2"/>
  <c r="C29" i="4" s="1"/>
  <c r="C30" i="2"/>
  <c r="C30" i="4" s="1"/>
  <c r="C31" i="2"/>
  <c r="G31" i="2" s="1"/>
  <c r="C32" i="2"/>
  <c r="C33" i="2"/>
  <c r="C33" i="4" s="1"/>
  <c r="K4" i="2"/>
  <c r="J122" i="3" s="1"/>
  <c r="K5" i="2"/>
  <c r="H5" i="4" s="1"/>
  <c r="K6" i="2"/>
  <c r="H6" i="4" s="1"/>
  <c r="K7" i="2"/>
  <c r="H7" i="4" s="1"/>
  <c r="K8" i="2"/>
  <c r="J126" i="3" s="1"/>
  <c r="K9" i="2"/>
  <c r="H9" i="4" s="1"/>
  <c r="K10" i="2"/>
  <c r="H10" i="4" s="1"/>
  <c r="K11" i="2"/>
  <c r="H11" i="4" s="1"/>
  <c r="K12" i="2"/>
  <c r="J130" i="3" s="1"/>
  <c r="K13" i="2"/>
  <c r="H13" i="4" s="1"/>
  <c r="K14" i="2"/>
  <c r="J132" i="3" s="1"/>
  <c r="K15" i="2"/>
  <c r="J133" i="3" s="1"/>
  <c r="K16" i="2"/>
  <c r="J134" i="3" s="1"/>
  <c r="K17" i="2"/>
  <c r="K18" i="2"/>
  <c r="K19" i="2"/>
  <c r="H19" i="4" s="1"/>
  <c r="K20" i="2"/>
  <c r="J138" i="3" s="1"/>
  <c r="K21" i="2"/>
  <c r="J139" i="3" s="1"/>
  <c r="K22" i="2"/>
  <c r="J140" i="3" s="1"/>
  <c r="K23" i="2"/>
  <c r="H23" i="4" s="1"/>
  <c r="K24" i="2"/>
  <c r="H24" i="4" s="1"/>
  <c r="K25" i="2"/>
  <c r="H25" i="4" s="1"/>
  <c r="K26" i="2"/>
  <c r="H26" i="4" s="1"/>
  <c r="K27" i="2"/>
  <c r="H27" i="4" s="1"/>
  <c r="K28" i="2"/>
  <c r="H28" i="4" s="1"/>
  <c r="K29" i="2"/>
  <c r="K30" i="2"/>
  <c r="H30" i="4" s="1"/>
  <c r="K31" i="2"/>
  <c r="J149" i="3" s="1"/>
  <c r="K32" i="2"/>
  <c r="H32" i="4" s="1"/>
  <c r="K33" i="2"/>
  <c r="J151" i="3" s="1"/>
  <c r="J4" i="2"/>
  <c r="G4" i="4" s="1"/>
  <c r="J5" i="2"/>
  <c r="G5" i="4" s="1"/>
  <c r="J6" i="2"/>
  <c r="G6" i="4" s="1"/>
  <c r="J7" i="2"/>
  <c r="G7" i="4" s="1"/>
  <c r="J8" i="2"/>
  <c r="K126" i="3" s="1"/>
  <c r="J9" i="2"/>
  <c r="G9" i="4" s="1"/>
  <c r="J10" i="2"/>
  <c r="G10" i="4" s="1"/>
  <c r="J11" i="2"/>
  <c r="G11" i="4" s="1"/>
  <c r="J12" i="2"/>
  <c r="K130" i="3" s="1"/>
  <c r="J13" i="2"/>
  <c r="G13" i="4" s="1"/>
  <c r="J14" i="2"/>
  <c r="G14" i="4" s="1"/>
  <c r="J15" i="2"/>
  <c r="G15" i="4" s="1"/>
  <c r="J16" i="2"/>
  <c r="G16" i="4" s="1"/>
  <c r="J17" i="2"/>
  <c r="J18" i="2"/>
  <c r="G18" i="4" s="1"/>
  <c r="J19" i="2"/>
  <c r="G19" i="4" s="1"/>
  <c r="J20" i="2"/>
  <c r="G20" i="4" s="1"/>
  <c r="J21" i="2"/>
  <c r="G21" i="4" s="1"/>
  <c r="J22" i="2"/>
  <c r="J23" i="2"/>
  <c r="K141" i="3" s="1"/>
  <c r="J24" i="2"/>
  <c r="G24" i="4" s="1"/>
  <c r="J25" i="2"/>
  <c r="G25" i="4" s="1"/>
  <c r="J26" i="2"/>
  <c r="G26" i="4" s="1"/>
  <c r="J27" i="2"/>
  <c r="G27" i="4" s="1"/>
  <c r="J28" i="2"/>
  <c r="K146" i="3" s="1"/>
  <c r="J29" i="2"/>
  <c r="G29" i="4" s="1"/>
  <c r="J30" i="2"/>
  <c r="G30" i="4" s="1"/>
  <c r="J31" i="2"/>
  <c r="G31" i="4" s="1"/>
  <c r="J32" i="2"/>
  <c r="J33" i="2"/>
  <c r="G33" i="4" s="1"/>
  <c r="B4" i="2"/>
  <c r="B4" i="4" s="1"/>
  <c r="B5" i="2"/>
  <c r="B5" i="4" s="1"/>
  <c r="B6" i="2"/>
  <c r="B6" i="4" s="1"/>
  <c r="B7" i="2"/>
  <c r="B7" i="4" s="1"/>
  <c r="B8" i="2"/>
  <c r="B8" i="4" s="1"/>
  <c r="B9" i="2"/>
  <c r="B10" i="2"/>
  <c r="B11" i="2"/>
  <c r="B11" i="4" s="1"/>
  <c r="B12" i="2"/>
  <c r="B12" i="4" s="1"/>
  <c r="B13" i="2"/>
  <c r="B13" i="4" s="1"/>
  <c r="B14" i="2"/>
  <c r="B15" i="2"/>
  <c r="B16" i="2"/>
  <c r="B16" i="4" s="1"/>
  <c r="B17" i="2"/>
  <c r="B17" i="4" s="1"/>
  <c r="B18" i="2"/>
  <c r="B18" i="4" s="1"/>
  <c r="B19" i="2"/>
  <c r="B19" i="4" s="1"/>
  <c r="B20" i="2"/>
  <c r="B21" i="2"/>
  <c r="B21" i="4" s="1"/>
  <c r="B22" i="2"/>
  <c r="B22" i="4" s="1"/>
  <c r="B23" i="2"/>
  <c r="B23" i="4" s="1"/>
  <c r="B24" i="2"/>
  <c r="B24" i="4" s="1"/>
  <c r="B25" i="2"/>
  <c r="B26" i="2"/>
  <c r="B27" i="2"/>
  <c r="B27" i="4" s="1"/>
  <c r="B28" i="2"/>
  <c r="B28" i="4" s="1"/>
  <c r="B29" i="2"/>
  <c r="B29" i="4" s="1"/>
  <c r="B30" i="2"/>
  <c r="B30" i="4" s="1"/>
  <c r="B31" i="2"/>
  <c r="B31" i="4" s="1"/>
  <c r="B32" i="2"/>
  <c r="B32" i="4" s="1"/>
  <c r="B33" i="2"/>
  <c r="I33" i="2"/>
  <c r="Q33" i="2"/>
  <c r="AC33" i="2" s="1"/>
  <c r="R33" i="2"/>
  <c r="I33" i="4" s="1"/>
  <c r="S33" i="2"/>
  <c r="K33" i="4" s="1"/>
  <c r="T33" i="2"/>
  <c r="M33" i="4" s="1"/>
  <c r="U33" i="2"/>
  <c r="O33" i="4" s="1"/>
  <c r="V33" i="2"/>
  <c r="Q33" i="4" s="1"/>
  <c r="R32" i="2"/>
  <c r="S32" i="2"/>
  <c r="K32" i="4" s="1"/>
  <c r="T32" i="2"/>
  <c r="M32" i="4" s="1"/>
  <c r="U32" i="2"/>
  <c r="O32" i="4" s="1"/>
  <c r="V32" i="2"/>
  <c r="Q32" i="4" s="1"/>
  <c r="AD33" i="2"/>
  <c r="J33" i="4" s="1"/>
  <c r="AE33" i="2"/>
  <c r="L33" i="4" s="1"/>
  <c r="AF33" i="2"/>
  <c r="N33" i="4" s="1"/>
  <c r="AG33" i="2"/>
  <c r="P33" i="4" s="1"/>
  <c r="AH33" i="2"/>
  <c r="R33" i="4" s="1"/>
  <c r="AD32" i="2"/>
  <c r="J32" i="4" s="1"/>
  <c r="AE32" i="2"/>
  <c r="L32" i="4" s="1"/>
  <c r="AF32" i="2"/>
  <c r="N32" i="4" s="1"/>
  <c r="AG32" i="2"/>
  <c r="P32" i="4" s="1"/>
  <c r="AH32" i="2"/>
  <c r="R32" i="4" s="1"/>
  <c r="I32" i="2"/>
  <c r="Q32" i="2"/>
  <c r="AC32" i="2" s="1"/>
  <c r="R31" i="2"/>
  <c r="I31" i="4" s="1"/>
  <c r="S31" i="2"/>
  <c r="K31" i="4" s="1"/>
  <c r="T31" i="2"/>
  <c r="M31" i="4" s="1"/>
  <c r="U31" i="2"/>
  <c r="O31" i="4" s="1"/>
  <c r="V31" i="2"/>
  <c r="Q31" i="4" s="1"/>
  <c r="AD31" i="2"/>
  <c r="AE31" i="2"/>
  <c r="L31" i="4" s="1"/>
  <c r="AF31" i="2"/>
  <c r="N31" i="4" s="1"/>
  <c r="AG31" i="2"/>
  <c r="P31" i="4" s="1"/>
  <c r="AH31" i="2"/>
  <c r="R31" i="4" s="1"/>
  <c r="AD4" i="2"/>
  <c r="J4" i="4" s="1"/>
  <c r="AD5" i="2"/>
  <c r="AD6" i="2"/>
  <c r="AD7" i="2"/>
  <c r="J7" i="4" s="1"/>
  <c r="AD8" i="2"/>
  <c r="J8" i="4" s="1"/>
  <c r="AD9" i="2"/>
  <c r="J9" i="4" s="1"/>
  <c r="AD10" i="2"/>
  <c r="J10" i="4" s="1"/>
  <c r="AD11" i="2"/>
  <c r="J11" i="4" s="1"/>
  <c r="AD12" i="2"/>
  <c r="J12" i="4" s="1"/>
  <c r="AD13" i="2"/>
  <c r="AD14" i="2"/>
  <c r="AD15" i="2"/>
  <c r="J15" i="4" s="1"/>
  <c r="AD16" i="2"/>
  <c r="J16" i="4" s="1"/>
  <c r="AD17" i="2"/>
  <c r="J17" i="4" s="1"/>
  <c r="AD18" i="2"/>
  <c r="AD19" i="2"/>
  <c r="J19" i="4" s="1"/>
  <c r="AD20" i="2"/>
  <c r="J20" i="4" s="1"/>
  <c r="AD21" i="2"/>
  <c r="AD22" i="2"/>
  <c r="J22" i="4" s="1"/>
  <c r="AD30" i="2"/>
  <c r="J30" i="4" s="1"/>
  <c r="V4" i="2"/>
  <c r="Q4" i="4" s="1"/>
  <c r="V5" i="2"/>
  <c r="V6" i="2"/>
  <c r="Q6" i="4" s="1"/>
  <c r="V7" i="2"/>
  <c r="V8" i="2"/>
  <c r="Q8" i="4" s="1"/>
  <c r="V9" i="2"/>
  <c r="V10" i="2"/>
  <c r="Q10" i="4" s="1"/>
  <c r="V11" i="2"/>
  <c r="V12" i="2"/>
  <c r="Q12" i="4" s="1"/>
  <c r="V13" i="2"/>
  <c r="Q13" i="4" s="1"/>
  <c r="V14" i="2"/>
  <c r="V15" i="2"/>
  <c r="Q15" i="4" s="1"/>
  <c r="V16" i="2"/>
  <c r="Q16" i="4" s="1"/>
  <c r="V17" i="2"/>
  <c r="Q17" i="4" s="1"/>
  <c r="V18" i="2"/>
  <c r="V19" i="2"/>
  <c r="Q19" i="4" s="1"/>
  <c r="V20" i="2"/>
  <c r="V21" i="2"/>
  <c r="Q21" i="4" s="1"/>
  <c r="V22" i="2"/>
  <c r="V23" i="2"/>
  <c r="Q23" i="4" s="1"/>
  <c r="V24" i="2"/>
  <c r="Q24" i="4" s="1"/>
  <c r="V25" i="2"/>
  <c r="V26" i="2"/>
  <c r="Q26" i="4" s="1"/>
  <c r="V27" i="2"/>
  <c r="Q27" i="4" s="1"/>
  <c r="V28" i="2"/>
  <c r="Q28" i="4" s="1"/>
  <c r="V29" i="2"/>
  <c r="Q29" i="4" s="1"/>
  <c r="V30" i="2"/>
  <c r="Q30" i="4" s="1"/>
  <c r="U4" i="2"/>
  <c r="U43" i="2" s="1"/>
  <c r="U5" i="2"/>
  <c r="O5" i="4" s="1"/>
  <c r="U6" i="2"/>
  <c r="O6" i="4" s="1"/>
  <c r="U7" i="2"/>
  <c r="O7" i="4" s="1"/>
  <c r="U8" i="2"/>
  <c r="O8" i="4" s="1"/>
  <c r="U9" i="2"/>
  <c r="O9" i="4" s="1"/>
  <c r="U10" i="2"/>
  <c r="O10" i="4" s="1"/>
  <c r="U11" i="2"/>
  <c r="O11" i="4" s="1"/>
  <c r="U12" i="2"/>
  <c r="U13" i="2"/>
  <c r="O13" i="4" s="1"/>
  <c r="U14" i="2"/>
  <c r="O14" i="4" s="1"/>
  <c r="U15" i="2"/>
  <c r="O15" i="4" s="1"/>
  <c r="U16" i="2"/>
  <c r="O16" i="4" s="1"/>
  <c r="U17" i="2"/>
  <c r="O17" i="4" s="1"/>
  <c r="U18" i="2"/>
  <c r="U19" i="2"/>
  <c r="U20" i="2"/>
  <c r="O20" i="4" s="1"/>
  <c r="U21" i="2"/>
  <c r="O21" i="4" s="1"/>
  <c r="U22" i="2"/>
  <c r="Z23" i="2" s="1"/>
  <c r="U23" i="2"/>
  <c r="O23" i="4" s="1"/>
  <c r="U24" i="2"/>
  <c r="O24" i="4" s="1"/>
  <c r="U25" i="2"/>
  <c r="U26" i="2"/>
  <c r="U27" i="2"/>
  <c r="O27" i="4" s="1"/>
  <c r="U28" i="2"/>
  <c r="O28" i="4" s="1"/>
  <c r="U29" i="2"/>
  <c r="O29" i="4" s="1"/>
  <c r="U30" i="2"/>
  <c r="O30" i="4" s="1"/>
  <c r="T4" i="2"/>
  <c r="M4" i="4" s="1"/>
  <c r="T5" i="2"/>
  <c r="M5" i="4" s="1"/>
  <c r="T6" i="2"/>
  <c r="M6" i="4" s="1"/>
  <c r="T7" i="2"/>
  <c r="M7" i="4" s="1"/>
  <c r="T8" i="2"/>
  <c r="T9" i="2"/>
  <c r="M9" i="4" s="1"/>
  <c r="T10" i="2"/>
  <c r="M10" i="4" s="1"/>
  <c r="T11" i="2"/>
  <c r="M11" i="4" s="1"/>
  <c r="T12" i="2"/>
  <c r="T13" i="2"/>
  <c r="M13" i="4" s="1"/>
  <c r="T14" i="2"/>
  <c r="M14" i="4" s="1"/>
  <c r="T15" i="2"/>
  <c r="M15" i="4" s="1"/>
  <c r="T16" i="2"/>
  <c r="T17" i="2"/>
  <c r="M17" i="4" s="1"/>
  <c r="T18" i="2"/>
  <c r="M18" i="4" s="1"/>
  <c r="T19" i="2"/>
  <c r="T20" i="2"/>
  <c r="M20" i="4" s="1"/>
  <c r="T21" i="2"/>
  <c r="M21" i="4" s="1"/>
  <c r="T22" i="2"/>
  <c r="T23" i="2"/>
  <c r="M23" i="4" s="1"/>
  <c r="T24" i="2"/>
  <c r="T25" i="2"/>
  <c r="T26" i="2"/>
  <c r="M26" i="4" s="1"/>
  <c r="T27" i="2"/>
  <c r="T28" i="2"/>
  <c r="M28" i="4" s="1"/>
  <c r="T29" i="2"/>
  <c r="M29" i="4" s="1"/>
  <c r="T30" i="2"/>
  <c r="M30" i="4" s="1"/>
  <c r="S4" i="2"/>
  <c r="S43" i="2" s="1"/>
  <c r="S5" i="2"/>
  <c r="K5" i="4" s="1"/>
  <c r="S6" i="2"/>
  <c r="K6" i="4" s="1"/>
  <c r="S7" i="2"/>
  <c r="K7" i="4" s="1"/>
  <c r="S8" i="2"/>
  <c r="K8" i="4" s="1"/>
  <c r="S9" i="2"/>
  <c r="S10" i="2"/>
  <c r="S11" i="2"/>
  <c r="K11" i="4" s="1"/>
  <c r="S12" i="2"/>
  <c r="S14" i="2"/>
  <c r="K14" i="4" s="1"/>
  <c r="S15" i="2"/>
  <c r="K15" i="4" s="1"/>
  <c r="S16" i="2"/>
  <c r="K16" i="4" s="1"/>
  <c r="S17" i="2"/>
  <c r="S18" i="2"/>
  <c r="S19" i="2"/>
  <c r="K19" i="4" s="1"/>
  <c r="S20" i="2"/>
  <c r="K20" i="4" s="1"/>
  <c r="S21" i="2"/>
  <c r="K21" i="4" s="1"/>
  <c r="S22" i="2"/>
  <c r="K22" i="4" s="1"/>
  <c r="S23" i="2"/>
  <c r="K23" i="4" s="1"/>
  <c r="S24" i="2"/>
  <c r="K24" i="4" s="1"/>
  <c r="S25" i="2"/>
  <c r="S26" i="2"/>
  <c r="S27" i="2"/>
  <c r="K27" i="4" s="1"/>
  <c r="S28" i="2"/>
  <c r="K28" i="4" s="1"/>
  <c r="S29" i="2"/>
  <c r="S30" i="2"/>
  <c r="K30" i="4" s="1"/>
  <c r="R4" i="2"/>
  <c r="I4" i="4" s="1"/>
  <c r="R5" i="2"/>
  <c r="I5" i="4" s="1"/>
  <c r="R6" i="2"/>
  <c r="R7" i="2"/>
  <c r="I7" i="4" s="1"/>
  <c r="R8" i="2"/>
  <c r="I8" i="4" s="1"/>
  <c r="R9" i="2"/>
  <c r="I9" i="4" s="1"/>
  <c r="R10" i="2"/>
  <c r="I10" i="4" s="1"/>
  <c r="R11" i="2"/>
  <c r="I11" i="4" s="1"/>
  <c r="R12" i="2"/>
  <c r="I12" i="4" s="1"/>
  <c r="R13" i="2"/>
  <c r="R14" i="2"/>
  <c r="I14" i="4" s="1"/>
  <c r="R15" i="2"/>
  <c r="R16" i="2"/>
  <c r="I16" i="4" s="1"/>
  <c r="R17" i="2"/>
  <c r="I17" i="4" s="1"/>
  <c r="R18" i="2"/>
  <c r="I18" i="4" s="1"/>
  <c r="R19" i="2"/>
  <c r="I19" i="4" s="1"/>
  <c r="R20" i="2"/>
  <c r="I20" i="4" s="1"/>
  <c r="R21" i="2"/>
  <c r="I21" i="4" s="1"/>
  <c r="R22" i="2"/>
  <c r="I22" i="4" s="1"/>
  <c r="R23" i="2"/>
  <c r="I23" i="4" s="1"/>
  <c r="R24" i="2"/>
  <c r="W24" i="2" s="1"/>
  <c r="R25" i="2"/>
  <c r="I25" i="4" s="1"/>
  <c r="R26" i="2"/>
  <c r="I26" i="4" s="1"/>
  <c r="R27" i="2"/>
  <c r="I27" i="4" s="1"/>
  <c r="R28" i="2"/>
  <c r="I28" i="4" s="1"/>
  <c r="R29" i="2"/>
  <c r="I29" i="4" s="1"/>
  <c r="R30" i="2"/>
  <c r="I31" i="2"/>
  <c r="Q31" i="2"/>
  <c r="AC31" i="2" s="1"/>
  <c r="AE30" i="2"/>
  <c r="L30" i="4" s="1"/>
  <c r="AF30" i="2"/>
  <c r="N30" i="4" s="1"/>
  <c r="AG30" i="2"/>
  <c r="P30" i="4" s="1"/>
  <c r="AH30" i="2"/>
  <c r="R30" i="4" s="1"/>
  <c r="K144" i="3"/>
  <c r="K142" i="3"/>
  <c r="I4" i="2"/>
  <c r="I5" i="2"/>
  <c r="I6" i="2"/>
  <c r="I7" i="2"/>
  <c r="I8" i="2"/>
  <c r="I9" i="2"/>
  <c r="I10" i="2"/>
  <c r="I11" i="2"/>
  <c r="I12" i="2"/>
  <c r="I13" i="2"/>
  <c r="I14" i="2"/>
  <c r="I15" i="2"/>
  <c r="I16" i="2"/>
  <c r="I17" i="2"/>
  <c r="I18" i="2"/>
  <c r="I19" i="2"/>
  <c r="I20" i="2"/>
  <c r="I21" i="2"/>
  <c r="I22" i="2"/>
  <c r="O22" i="2"/>
  <c r="I23" i="2"/>
  <c r="I24" i="2"/>
  <c r="I25" i="2"/>
  <c r="I26" i="2"/>
  <c r="I27" i="2"/>
  <c r="I28" i="2"/>
  <c r="I29" i="2"/>
  <c r="I30" i="2"/>
  <c r="Q4" i="2"/>
  <c r="Q5" i="2"/>
  <c r="AC5" i="2" s="1"/>
  <c r="Q6" i="2"/>
  <c r="AC6" i="2" s="1"/>
  <c r="Q7" i="2"/>
  <c r="AC7" i="2" s="1"/>
  <c r="Q8" i="2"/>
  <c r="AC8" i="2" s="1"/>
  <c r="Q9" i="2"/>
  <c r="AC9" i="2" s="1"/>
  <c r="Q10" i="2"/>
  <c r="AC10" i="2" s="1"/>
  <c r="Q11" i="2"/>
  <c r="AC11" i="2" s="1"/>
  <c r="Q12" i="2"/>
  <c r="AC12" i="2" s="1"/>
  <c r="Q13" i="2"/>
  <c r="AC13" i="2" s="1"/>
  <c r="Q14" i="2"/>
  <c r="AC14" i="2" s="1"/>
  <c r="Q15" i="2"/>
  <c r="AC15" i="2"/>
  <c r="Q16" i="2"/>
  <c r="AC16" i="2" s="1"/>
  <c r="Q17" i="2"/>
  <c r="AC17" i="2" s="1"/>
  <c r="Q18" i="2"/>
  <c r="AC18" i="2" s="1"/>
  <c r="Q19" i="2"/>
  <c r="AC19" i="2" s="1"/>
  <c r="Q20" i="2"/>
  <c r="AC20" i="2" s="1"/>
  <c r="Q21" i="2"/>
  <c r="AC21" i="2" s="1"/>
  <c r="Q22" i="2"/>
  <c r="AC22" i="2" s="1"/>
  <c r="Q23" i="2"/>
  <c r="AC23" i="2" s="1"/>
  <c r="Q24" i="2"/>
  <c r="AC24" i="2"/>
  <c r="Q25" i="2"/>
  <c r="AC25" i="2"/>
  <c r="Q26" i="2"/>
  <c r="AC26" i="2" s="1"/>
  <c r="Q27" i="2"/>
  <c r="AC27" i="2" s="1"/>
  <c r="Q28" i="2"/>
  <c r="AC28" i="2" s="1"/>
  <c r="Q29" i="2"/>
  <c r="AC29" i="2" s="1"/>
  <c r="Q30" i="2"/>
  <c r="AC30" i="2"/>
  <c r="AC4" i="2"/>
  <c r="AE4" i="2"/>
  <c r="L4" i="4" s="1"/>
  <c r="AF4" i="2"/>
  <c r="AG4" i="2"/>
  <c r="P4" i="4" s="1"/>
  <c r="AH4" i="2"/>
  <c r="R4" i="4" s="1"/>
  <c r="AE5" i="2"/>
  <c r="L5" i="4" s="1"/>
  <c r="AF5" i="2"/>
  <c r="N5" i="4" s="1"/>
  <c r="AG5" i="2"/>
  <c r="P5" i="4" s="1"/>
  <c r="AH5" i="2"/>
  <c r="R5" i="4" s="1"/>
  <c r="AE6" i="2"/>
  <c r="L6" i="4" s="1"/>
  <c r="AF6" i="2"/>
  <c r="N6" i="4" s="1"/>
  <c r="AG6" i="2"/>
  <c r="P6" i="4" s="1"/>
  <c r="AH6" i="2"/>
  <c r="R6" i="4" s="1"/>
  <c r="AE7" i="2"/>
  <c r="L7" i="4" s="1"/>
  <c r="AF7" i="2"/>
  <c r="N7" i="4" s="1"/>
  <c r="AG7" i="2"/>
  <c r="AH7" i="2"/>
  <c r="R7" i="4" s="1"/>
  <c r="AE8" i="2"/>
  <c r="L8" i="4" s="1"/>
  <c r="AF8" i="2"/>
  <c r="N8" i="4" s="1"/>
  <c r="AG8" i="2"/>
  <c r="P8" i="4" s="1"/>
  <c r="AH8" i="2"/>
  <c r="R8" i="4" s="1"/>
  <c r="AE9" i="2"/>
  <c r="AF9" i="2"/>
  <c r="AG9" i="2"/>
  <c r="P9" i="4" s="1"/>
  <c r="AH9" i="2"/>
  <c r="R9" i="4" s="1"/>
  <c r="AE10" i="2"/>
  <c r="L10" i="4" s="1"/>
  <c r="AF10" i="2"/>
  <c r="N10" i="4" s="1"/>
  <c r="AG10" i="2"/>
  <c r="P10" i="4" s="1"/>
  <c r="AH10" i="2"/>
  <c r="R10" i="4" s="1"/>
  <c r="AE11" i="2"/>
  <c r="AF11" i="2"/>
  <c r="AG11" i="2"/>
  <c r="P11" i="4" s="1"/>
  <c r="AH11" i="2"/>
  <c r="R11" i="4" s="1"/>
  <c r="AE12" i="2"/>
  <c r="L12" i="4" s="1"/>
  <c r="AF12" i="2"/>
  <c r="N12" i="4" s="1"/>
  <c r="AG12" i="2"/>
  <c r="P12" i="4" s="1"/>
  <c r="AH12" i="2"/>
  <c r="R12" i="4" s="1"/>
  <c r="AE13" i="2"/>
  <c r="AF13" i="2"/>
  <c r="N13" i="4" s="1"/>
  <c r="AG13" i="2"/>
  <c r="P13" i="4" s="1"/>
  <c r="AH13" i="2"/>
  <c r="R13" i="4" s="1"/>
  <c r="AE14" i="2"/>
  <c r="L14" i="4" s="1"/>
  <c r="AF14" i="2"/>
  <c r="AG14" i="2"/>
  <c r="P14" i="4" s="1"/>
  <c r="AH14" i="2"/>
  <c r="R14" i="4" s="1"/>
  <c r="AE15" i="2"/>
  <c r="L15" i="4" s="1"/>
  <c r="AF15" i="2"/>
  <c r="N15" i="4" s="1"/>
  <c r="AG15" i="2"/>
  <c r="P15" i="4" s="1"/>
  <c r="AH15" i="2"/>
  <c r="R15" i="4" s="1"/>
  <c r="AE16" i="2"/>
  <c r="AF16" i="2"/>
  <c r="AG16" i="2"/>
  <c r="P16" i="4" s="1"/>
  <c r="AH16" i="2"/>
  <c r="R16" i="4" s="1"/>
  <c r="AE17" i="2"/>
  <c r="L17" i="4" s="1"/>
  <c r="AF17" i="2"/>
  <c r="N17" i="4" s="1"/>
  <c r="AG17" i="2"/>
  <c r="P17" i="4" s="1"/>
  <c r="AH17" i="2"/>
  <c r="R17" i="4" s="1"/>
  <c r="AE18" i="2"/>
  <c r="L18" i="4" s="1"/>
  <c r="AF18" i="2"/>
  <c r="N18" i="4" s="1"/>
  <c r="AG18" i="2"/>
  <c r="AH18" i="2"/>
  <c r="R18" i="4" s="1"/>
  <c r="AE19" i="2"/>
  <c r="L19" i="4" s="1"/>
  <c r="AF19" i="2"/>
  <c r="N19" i="4" s="1"/>
  <c r="AG19" i="2"/>
  <c r="AH19" i="2"/>
  <c r="R19" i="4" s="1"/>
  <c r="AE20" i="2"/>
  <c r="AF20" i="2"/>
  <c r="AG20" i="2"/>
  <c r="P20" i="4" s="1"/>
  <c r="AH20" i="2"/>
  <c r="AE21" i="2"/>
  <c r="L21" i="4" s="1"/>
  <c r="AF21" i="2"/>
  <c r="N21" i="4" s="1"/>
  <c r="AG21" i="2"/>
  <c r="P21" i="4" s="1"/>
  <c r="AH21" i="2"/>
  <c r="R21" i="4" s="1"/>
  <c r="AE22" i="2"/>
  <c r="L22" i="4" s="1"/>
  <c r="AF22" i="2"/>
  <c r="N22" i="4" s="1"/>
  <c r="AG22" i="2"/>
  <c r="P22" i="4" s="1"/>
  <c r="AH22" i="2"/>
  <c r="R22" i="4" s="1"/>
  <c r="AD23" i="2"/>
  <c r="J23" i="4" s="1"/>
  <c r="AE23" i="2"/>
  <c r="AF23" i="2"/>
  <c r="AG23" i="2"/>
  <c r="AH23" i="2"/>
  <c r="R23" i="4" s="1"/>
  <c r="AD24" i="2"/>
  <c r="J24" i="4" s="1"/>
  <c r="AE24" i="2"/>
  <c r="L24" i="4" s="1"/>
  <c r="AF24" i="2"/>
  <c r="N24" i="4" s="1"/>
  <c r="AG24" i="2"/>
  <c r="P24" i="4" s="1"/>
  <c r="AH24" i="2"/>
  <c r="AD25" i="2"/>
  <c r="AE25" i="2"/>
  <c r="AF25" i="2"/>
  <c r="AG25" i="2"/>
  <c r="AH25" i="2"/>
  <c r="R25" i="4" s="1"/>
  <c r="AD26" i="2"/>
  <c r="J26" i="4" s="1"/>
  <c r="AE26" i="2"/>
  <c r="AF26" i="2"/>
  <c r="AG26" i="2"/>
  <c r="P26" i="4" s="1"/>
  <c r="AH26" i="2"/>
  <c r="R26" i="4" s="1"/>
  <c r="AD27" i="2"/>
  <c r="J27" i="4" s="1"/>
  <c r="AE27" i="2"/>
  <c r="L27" i="4" s="1"/>
  <c r="AF27" i="2"/>
  <c r="N27" i="4" s="1"/>
  <c r="AG27" i="2"/>
  <c r="P27" i="4" s="1"/>
  <c r="AH27" i="2"/>
  <c r="R27" i="4" s="1"/>
  <c r="AD28" i="2"/>
  <c r="AE28" i="2"/>
  <c r="AF28" i="2"/>
  <c r="AG28" i="2"/>
  <c r="AH28" i="2"/>
  <c r="R28" i="4" s="1"/>
  <c r="AD29" i="2"/>
  <c r="J29" i="4" s="1"/>
  <c r="AE29" i="2"/>
  <c r="L29" i="4" s="1"/>
  <c r="AF29" i="2"/>
  <c r="AG29" i="2"/>
  <c r="AH29" i="2"/>
  <c r="G28" i="2"/>
  <c r="J123" i="3"/>
  <c r="J124" i="3"/>
  <c r="J131" i="3"/>
  <c r="K135"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 i="3"/>
  <c r="BI12" i="2"/>
  <c r="BI14" i="2" s="1"/>
  <c r="BI16" i="2" s="1"/>
  <c r="BI11" i="2"/>
  <c r="BI13" i="2" s="1"/>
  <c r="BI15" i="2" s="1"/>
  <c r="BI19" i="2" s="1"/>
  <c r="BI21" i="2" s="1"/>
  <c r="K3" i="2"/>
  <c r="L3" i="2"/>
  <c r="M3" i="2"/>
  <c r="J3" i="2"/>
  <c r="AE3" i="2"/>
  <c r="AF3" i="2"/>
  <c r="AG3" i="2"/>
  <c r="AH3" i="2"/>
  <c r="AD3" i="2"/>
  <c r="AA23" i="2"/>
  <c r="J146" i="3"/>
  <c r="O5" i="2"/>
  <c r="O13" i="2"/>
  <c r="Y29" i="2"/>
  <c r="AI9" i="2"/>
  <c r="AK32" i="2"/>
  <c r="AI11" i="2"/>
  <c r="Y35" i="2"/>
  <c r="J129" i="3"/>
  <c r="Z33" i="2"/>
  <c r="K147" i="3"/>
  <c r="AI16" i="2"/>
  <c r="O12" i="2"/>
  <c r="AM34" i="2"/>
  <c r="J143" i="3"/>
  <c r="G40" i="2" l="1"/>
  <c r="AH48" i="5"/>
  <c r="F9" i="2"/>
  <c r="F39" i="2"/>
  <c r="AK11" i="5"/>
  <c r="AI13" i="5"/>
  <c r="Z21" i="5"/>
  <c r="F28" i="5"/>
  <c r="Y28" i="5"/>
  <c r="AD45" i="5"/>
  <c r="AD49" i="5" s="1"/>
  <c r="AJ13" i="5"/>
  <c r="AA22" i="5"/>
  <c r="AA23" i="5"/>
  <c r="AA28" i="5"/>
  <c r="AI32" i="2"/>
  <c r="B47" i="5"/>
  <c r="AI20" i="5"/>
  <c r="AI26" i="5"/>
  <c r="G38" i="5"/>
  <c r="G39" i="5"/>
  <c r="J44" i="2"/>
  <c r="K137" i="3"/>
  <c r="N20" i="2"/>
  <c r="AJ13" i="2"/>
  <c r="X38" i="2"/>
  <c r="Z5" i="5"/>
  <c r="X12" i="5"/>
  <c r="W13" i="5"/>
  <c r="O21" i="5"/>
  <c r="AJ21" i="5"/>
  <c r="U46" i="5"/>
  <c r="R43" i="2"/>
  <c r="N27" i="2"/>
  <c r="AL8" i="2"/>
  <c r="AK31" i="2"/>
  <c r="O26" i="2"/>
  <c r="W31" i="2"/>
  <c r="K145" i="3"/>
  <c r="O37" i="2"/>
  <c r="W39" i="2"/>
  <c r="G8" i="5"/>
  <c r="G9" i="5"/>
  <c r="AK20" i="5"/>
  <c r="AK23" i="5"/>
  <c r="N37" i="5"/>
  <c r="O37" i="5"/>
  <c r="V43" i="2"/>
  <c r="AA12" i="5"/>
  <c r="F18" i="5"/>
  <c r="AK28" i="5"/>
  <c r="AK30" i="5"/>
  <c r="AA7" i="2"/>
  <c r="Z16" i="5"/>
  <c r="AM22" i="5"/>
  <c r="AL31" i="5"/>
  <c r="T43" i="2"/>
  <c r="F27" i="2"/>
  <c r="AE44" i="2"/>
  <c r="AJ8" i="5"/>
  <c r="AJ10" i="5"/>
  <c r="AJ11" i="5"/>
  <c r="AA14" i="5"/>
  <c r="AM31" i="5"/>
  <c r="AL39" i="5"/>
  <c r="AA25" i="5"/>
  <c r="AA11" i="5"/>
  <c r="Z39" i="5"/>
  <c r="Z48" i="5" s="1"/>
  <c r="G5" i="5"/>
  <c r="F9" i="5"/>
  <c r="X9" i="5"/>
  <c r="AL8" i="5"/>
  <c r="AI11" i="5"/>
  <c r="AK14" i="5"/>
  <c r="AI14" i="5"/>
  <c r="N16" i="5"/>
  <c r="AI16" i="5"/>
  <c r="N17" i="5"/>
  <c r="Y20" i="5"/>
  <c r="AL22" i="5"/>
  <c r="W22" i="5"/>
  <c r="O23" i="5"/>
  <c r="O24" i="5"/>
  <c r="O26" i="5"/>
  <c r="F31" i="5"/>
  <c r="AK36" i="5"/>
  <c r="AI37" i="5"/>
  <c r="AI38" i="5"/>
  <c r="AJ9" i="5"/>
  <c r="W10" i="5"/>
  <c r="AJ14" i="5"/>
  <c r="AJ16" i="5"/>
  <c r="G19" i="5"/>
  <c r="G20" i="5"/>
  <c r="AK26" i="5"/>
  <c r="G31" i="5"/>
  <c r="F33" i="5"/>
  <c r="W36" i="5"/>
  <c r="AL36" i="5"/>
  <c r="O38" i="5"/>
  <c r="AJ38" i="5"/>
  <c r="N39" i="5"/>
  <c r="AA24" i="5"/>
  <c r="E6" i="5"/>
  <c r="AI24" i="5"/>
  <c r="X31" i="5"/>
  <c r="Z8" i="5"/>
  <c r="W12" i="5"/>
  <c r="F22" i="5"/>
  <c r="AL23" i="5"/>
  <c r="AL27" i="5"/>
  <c r="AI29" i="5"/>
  <c r="F35" i="5"/>
  <c r="X36" i="5"/>
  <c r="X37" i="5"/>
  <c r="AK38" i="5"/>
  <c r="L4" i="5"/>
  <c r="AA8" i="5"/>
  <c r="O13" i="5"/>
  <c r="G13" i="5"/>
  <c r="Z13" i="5"/>
  <c r="W16" i="5"/>
  <c r="N20" i="5"/>
  <c r="AM23" i="5"/>
  <c r="X24" i="5"/>
  <c r="AM25" i="5"/>
  <c r="AJ29" i="5"/>
  <c r="Z34" i="5"/>
  <c r="AJ5" i="5"/>
  <c r="O6" i="5"/>
  <c r="N9" i="5"/>
  <c r="X8" i="5"/>
  <c r="Y11" i="5"/>
  <c r="AA13" i="5"/>
  <c r="AM15" i="5"/>
  <c r="AL17" i="5"/>
  <c r="F23" i="5"/>
  <c r="F25" i="5"/>
  <c r="F26" i="5"/>
  <c r="AL28" i="5"/>
  <c r="AK29" i="5"/>
  <c r="Z36" i="5"/>
  <c r="X38" i="5"/>
  <c r="AH44" i="5"/>
  <c r="W6" i="5"/>
  <c r="AK5" i="5"/>
  <c r="O9" i="5"/>
  <c r="AA10" i="5"/>
  <c r="N13" i="5"/>
  <c r="Y15" i="5"/>
  <c r="Y16" i="5"/>
  <c r="G24" i="5"/>
  <c r="Z24" i="5"/>
  <c r="Z25" i="5"/>
  <c r="Z27" i="5"/>
  <c r="AI27" i="5"/>
  <c r="X29" i="5"/>
  <c r="AM28" i="5"/>
  <c r="AL30" i="5"/>
  <c r="AK31" i="5"/>
  <c r="O32" i="5"/>
  <c r="O33" i="5"/>
  <c r="N35" i="5"/>
  <c r="Y38" i="5"/>
  <c r="Z9" i="5"/>
  <c r="V44" i="5"/>
  <c r="V48" i="5" s="1"/>
  <c r="AK22" i="5"/>
  <c r="M24" i="5"/>
  <c r="AD47" i="5"/>
  <c r="Z6" i="5"/>
  <c r="F6" i="5"/>
  <c r="AL7" i="5"/>
  <c r="E11" i="5"/>
  <c r="Y12" i="5"/>
  <c r="O15" i="5"/>
  <c r="AI15" i="5"/>
  <c r="O18" i="5"/>
  <c r="AK19" i="5"/>
  <c r="F21" i="5"/>
  <c r="Y21" i="5"/>
  <c r="AL21" i="5"/>
  <c r="X22" i="5"/>
  <c r="G26" i="5"/>
  <c r="G29" i="5"/>
  <c r="Y29" i="5"/>
  <c r="AA31" i="5"/>
  <c r="F32" i="5"/>
  <c r="Y32" i="5"/>
  <c r="W33" i="5"/>
  <c r="AL33" i="5"/>
  <c r="AJ34" i="5"/>
  <c r="O35" i="5"/>
  <c r="F37" i="5"/>
  <c r="AA38" i="5"/>
  <c r="T45" i="5"/>
  <c r="N7" i="5"/>
  <c r="AA9" i="5"/>
  <c r="L35" i="5"/>
  <c r="G11" i="5"/>
  <c r="F29" i="5"/>
  <c r="M4" i="5"/>
  <c r="AE44" i="5"/>
  <c r="AE48" i="5" s="1"/>
  <c r="AA5" i="5"/>
  <c r="G7" i="5"/>
  <c r="X6" i="5"/>
  <c r="AM7" i="5"/>
  <c r="AK8" i="5"/>
  <c r="Z12" i="5"/>
  <c r="AL12" i="5"/>
  <c r="F14" i="5"/>
  <c r="Y14" i="5"/>
  <c r="AA16" i="5"/>
  <c r="X17" i="5"/>
  <c r="F19" i="5"/>
  <c r="X20" i="5"/>
  <c r="AL19" i="5"/>
  <c r="G21" i="5"/>
  <c r="W25" i="5"/>
  <c r="W27" i="5"/>
  <c r="Z29" i="5"/>
  <c r="W30" i="5"/>
  <c r="G32" i="5"/>
  <c r="Z32" i="5"/>
  <c r="G33" i="5"/>
  <c r="AM33" i="5"/>
  <c r="AK34" i="5"/>
  <c r="AJ36" i="5"/>
  <c r="G37" i="5"/>
  <c r="AL37" i="5"/>
  <c r="W38" i="5"/>
  <c r="AA20" i="5"/>
  <c r="O25" i="5"/>
  <c r="Y6" i="5"/>
  <c r="F7" i="5"/>
  <c r="Y7" i="5"/>
  <c r="F10" i="5"/>
  <c r="AM9" i="5"/>
  <c r="X10" i="5"/>
  <c r="AK10" i="5"/>
  <c r="W11" i="5"/>
  <c r="G14" i="5"/>
  <c r="Z14" i="5"/>
  <c r="AK15" i="5"/>
  <c r="F17" i="5"/>
  <c r="Y17" i="5"/>
  <c r="AM19" i="5"/>
  <c r="AA21" i="5"/>
  <c r="AJ22" i="5"/>
  <c r="Y23" i="5"/>
  <c r="AA29" i="5"/>
  <c r="X30" i="5"/>
  <c r="AM30" i="5"/>
  <c r="AA33" i="5"/>
  <c r="Y34" i="5"/>
  <c r="AL34" i="5"/>
  <c r="W35" i="5"/>
  <c r="N36" i="5"/>
  <c r="AA37" i="5"/>
  <c r="X39" i="5"/>
  <c r="X48" i="5" s="1"/>
  <c r="AM39" i="5"/>
  <c r="E38" i="5"/>
  <c r="E12" i="5"/>
  <c r="G12" i="5"/>
  <c r="X32" i="5"/>
  <c r="AI34" i="5"/>
  <c r="AM36" i="5"/>
  <c r="AI6" i="5"/>
  <c r="G10" i="5"/>
  <c r="O11" i="5"/>
  <c r="X13" i="5"/>
  <c r="F16" i="5"/>
  <c r="AL15" i="5"/>
  <c r="G17" i="5"/>
  <c r="Z17" i="5"/>
  <c r="X18" i="5"/>
  <c r="W20" i="5"/>
  <c r="N21" i="5"/>
  <c r="AI21" i="5"/>
  <c r="N24" i="5"/>
  <c r="AL25" i="5"/>
  <c r="Z26" i="5"/>
  <c r="F27" i="5"/>
  <c r="Y27" i="5"/>
  <c r="O29" i="5"/>
  <c r="Y31" i="5"/>
  <c r="AJ31" i="5"/>
  <c r="N32" i="5"/>
  <c r="AI32" i="5"/>
  <c r="G34" i="5"/>
  <c r="AM35" i="5"/>
  <c r="X35" i="5"/>
  <c r="Y39" i="5"/>
  <c r="Y48" i="5" s="1"/>
  <c r="Y35" i="5"/>
  <c r="AG44" i="5"/>
  <c r="AG48" i="5" s="1"/>
  <c r="AJ24" i="5"/>
  <c r="AA26" i="5"/>
  <c r="AI25" i="5"/>
  <c r="AF44" i="5"/>
  <c r="AF48" i="5" s="1"/>
  <c r="N6" i="5"/>
  <c r="M11" i="5"/>
  <c r="AM8" i="5"/>
  <c r="AI9" i="5"/>
  <c r="F11" i="5"/>
  <c r="X11" i="5"/>
  <c r="AJ12" i="5"/>
  <c r="F13" i="5"/>
  <c r="AI12" i="5"/>
  <c r="AM13" i="5"/>
  <c r="AA15" i="5"/>
  <c r="AK16" i="5"/>
  <c r="O17" i="5"/>
  <c r="AI17" i="5"/>
  <c r="AA18" i="5"/>
  <c r="O19" i="5"/>
  <c r="AI19" i="5"/>
  <c r="AJ25" i="5"/>
  <c r="N27" i="5"/>
  <c r="N30" i="5"/>
  <c r="AM32" i="5"/>
  <c r="AA34" i="5"/>
  <c r="W37" i="5"/>
  <c r="AI39" i="5"/>
  <c r="AD44" i="5"/>
  <c r="AD48" i="5" s="1"/>
  <c r="BK12" i="5"/>
  <c r="BK13" i="5"/>
  <c r="BI18" i="5"/>
  <c r="BI20" i="5"/>
  <c r="BI22" i="5" s="1"/>
  <c r="AI5" i="5"/>
  <c r="D4" i="5"/>
  <c r="R44" i="5"/>
  <c r="R48" i="5" s="1"/>
  <c r="AF45" i="5"/>
  <c r="G6" i="5"/>
  <c r="D7" i="5"/>
  <c r="M7" i="5"/>
  <c r="D8" i="5"/>
  <c r="M8" i="5"/>
  <c r="L10" i="5"/>
  <c r="AL10" i="5"/>
  <c r="L13" i="5"/>
  <c r="AL13" i="5"/>
  <c r="L14" i="5"/>
  <c r="AM14" i="5"/>
  <c r="G15" i="5"/>
  <c r="AK17" i="5"/>
  <c r="D18" i="5"/>
  <c r="M19" i="5"/>
  <c r="X19" i="5"/>
  <c r="BK19" i="5"/>
  <c r="L22" i="5"/>
  <c r="X25" i="5"/>
  <c r="L27" i="5"/>
  <c r="F30" i="5"/>
  <c r="D31" i="5"/>
  <c r="D32" i="5"/>
  <c r="AI35" i="5"/>
  <c r="L37" i="5"/>
  <c r="O39" i="5"/>
  <c r="AA39" i="5"/>
  <c r="AA48" i="5" s="1"/>
  <c r="AK39" i="5"/>
  <c r="D36" i="5"/>
  <c r="D28" i="5"/>
  <c r="D20" i="5"/>
  <c r="D16" i="5"/>
  <c r="D33" i="5"/>
  <c r="D25" i="5"/>
  <c r="D39" i="5"/>
  <c r="D30" i="5"/>
  <c r="B45" i="5"/>
  <c r="D35" i="5"/>
  <c r="D27" i="5"/>
  <c r="D21" i="5"/>
  <c r="D17" i="5"/>
  <c r="D34" i="5"/>
  <c r="D26" i="5"/>
  <c r="E4" i="5"/>
  <c r="S44" i="5"/>
  <c r="S48" i="5" s="1"/>
  <c r="S45" i="5"/>
  <c r="L5" i="5"/>
  <c r="AL5" i="5"/>
  <c r="E7" i="5"/>
  <c r="BK7" i="5"/>
  <c r="E8" i="5"/>
  <c r="N8" i="5"/>
  <c r="D10" i="5"/>
  <c r="M10" i="5"/>
  <c r="AM10" i="5"/>
  <c r="D13" i="5"/>
  <c r="M13" i="5"/>
  <c r="M14" i="5"/>
  <c r="L17" i="5"/>
  <c r="Y18" i="5"/>
  <c r="AL20" i="5"/>
  <c r="M22" i="5"/>
  <c r="AI22" i="5"/>
  <c r="AI23" i="5"/>
  <c r="AL24" i="5"/>
  <c r="Z28" i="5"/>
  <c r="N33" i="5"/>
  <c r="Z35" i="5"/>
  <c r="AK35" i="5"/>
  <c r="O36" i="5"/>
  <c r="M38" i="5"/>
  <c r="T44" i="5"/>
  <c r="T48" i="5" s="1"/>
  <c r="C47" i="5"/>
  <c r="AH45" i="5"/>
  <c r="D5" i="5"/>
  <c r="M5" i="5"/>
  <c r="AM5" i="5"/>
  <c r="AA6" i="5"/>
  <c r="AJ6" i="5"/>
  <c r="O7" i="5"/>
  <c r="X7" i="5"/>
  <c r="F8" i="5"/>
  <c r="O8" i="5"/>
  <c r="L9" i="5"/>
  <c r="AL9" i="5"/>
  <c r="E10" i="5"/>
  <c r="N10" i="5"/>
  <c r="BK10" i="5"/>
  <c r="AK12" i="5"/>
  <c r="E13" i="5"/>
  <c r="Z15" i="5"/>
  <c r="N18" i="5"/>
  <c r="N19" i="5"/>
  <c r="Z18" i="5"/>
  <c r="D19" i="5"/>
  <c r="AM20" i="5"/>
  <c r="AM21" i="5"/>
  <c r="Z23" i="5"/>
  <c r="L24" i="5"/>
  <c r="AM24" i="5"/>
  <c r="L26" i="5"/>
  <c r="D29" i="5"/>
  <c r="AJ32" i="5"/>
  <c r="X33" i="5"/>
  <c r="AL35" i="5"/>
  <c r="Y36" i="5"/>
  <c r="F38" i="5"/>
  <c r="L31" i="5"/>
  <c r="L23" i="5"/>
  <c r="L19" i="5"/>
  <c r="L15" i="5"/>
  <c r="J45" i="5"/>
  <c r="L36" i="5"/>
  <c r="L28" i="5"/>
  <c r="L20" i="5"/>
  <c r="L16" i="5"/>
  <c r="L33" i="5"/>
  <c r="L25" i="5"/>
  <c r="J47" i="5"/>
  <c r="L39" i="5"/>
  <c r="L30" i="5"/>
  <c r="L38" i="5"/>
  <c r="L29" i="5"/>
  <c r="U44" i="5"/>
  <c r="U48" i="5" s="1"/>
  <c r="BK21" i="5"/>
  <c r="BK17" i="5"/>
  <c r="BK22" i="5"/>
  <c r="BK18" i="5"/>
  <c r="BK14" i="5"/>
  <c r="BK20" i="5"/>
  <c r="BK16" i="5"/>
  <c r="E5" i="5"/>
  <c r="N5" i="5"/>
  <c r="W5" i="5"/>
  <c r="AK6" i="5"/>
  <c r="Y8" i="5"/>
  <c r="D9" i="5"/>
  <c r="M9" i="5"/>
  <c r="L12" i="5"/>
  <c r="W14" i="5"/>
  <c r="E16" i="5"/>
  <c r="W17" i="5"/>
  <c r="AJ19" i="5"/>
  <c r="G22" i="5"/>
  <c r="W26" i="5"/>
  <c r="E28" i="5"/>
  <c r="E29" i="5"/>
  <c r="AL32" i="5"/>
  <c r="Z33" i="5"/>
  <c r="AI33" i="5"/>
  <c r="F36" i="5"/>
  <c r="F39" i="5"/>
  <c r="K45" i="5"/>
  <c r="M36" i="5"/>
  <c r="M28" i="5"/>
  <c r="M20" i="5"/>
  <c r="M16" i="5"/>
  <c r="M33" i="5"/>
  <c r="M25" i="5"/>
  <c r="K47" i="5"/>
  <c r="M39" i="5"/>
  <c r="M30" i="5"/>
  <c r="M35" i="5"/>
  <c r="M27" i="5"/>
  <c r="M21" i="5"/>
  <c r="M17" i="5"/>
  <c r="M37" i="5"/>
  <c r="M34" i="5"/>
  <c r="M26" i="5"/>
  <c r="V45" i="5"/>
  <c r="BM4" i="5"/>
  <c r="F5" i="5"/>
  <c r="O5" i="5"/>
  <c r="X5" i="5"/>
  <c r="L6" i="5"/>
  <c r="E9" i="5"/>
  <c r="BK9" i="5"/>
  <c r="L11" i="5"/>
  <c r="D12" i="5"/>
  <c r="M12" i="5"/>
  <c r="Y13" i="5"/>
  <c r="D14" i="5"/>
  <c r="X14" i="5"/>
  <c r="M15" i="5"/>
  <c r="X15" i="5"/>
  <c r="BK15" i="5"/>
  <c r="L18" i="5"/>
  <c r="AK21" i="5"/>
  <c r="D22" i="5"/>
  <c r="M23" i="5"/>
  <c r="X23" i="5"/>
  <c r="B50" i="5"/>
  <c r="G25" i="5"/>
  <c r="G27" i="5"/>
  <c r="G28" i="5"/>
  <c r="Y30" i="5"/>
  <c r="AJ30" i="5"/>
  <c r="N31" i="5"/>
  <c r="L32" i="5"/>
  <c r="AA32" i="5"/>
  <c r="L34" i="5"/>
  <c r="D37" i="5"/>
  <c r="D38" i="5"/>
  <c r="R45" i="5"/>
  <c r="Y5" i="5"/>
  <c r="D6" i="5"/>
  <c r="M6" i="5"/>
  <c r="Z10" i="5"/>
  <c r="AI10" i="5"/>
  <c r="D11" i="5"/>
  <c r="AL16" i="5"/>
  <c r="M18" i="5"/>
  <c r="AI18" i="5"/>
  <c r="L21" i="5"/>
  <c r="Y22" i="5"/>
  <c r="E26" i="5"/>
  <c r="O30" i="5"/>
  <c r="AA30" i="5"/>
  <c r="M32" i="5"/>
  <c r="N34" i="5"/>
  <c r="W34" i="5"/>
  <c r="E36" i="5"/>
  <c r="E37" i="5"/>
  <c r="AK37" i="5"/>
  <c r="BI17" i="5"/>
  <c r="BI19" i="5"/>
  <c r="BI21" i="5" s="1"/>
  <c r="N14" i="5"/>
  <c r="N15" i="5"/>
  <c r="D15" i="5"/>
  <c r="AM16" i="5"/>
  <c r="AM17" i="5"/>
  <c r="Z19" i="5"/>
  <c r="N22" i="5"/>
  <c r="N23" i="5"/>
  <c r="Z22" i="5"/>
  <c r="D23" i="5"/>
  <c r="D24" i="5"/>
  <c r="M31" i="5"/>
  <c r="G35" i="5"/>
  <c r="G36" i="5"/>
  <c r="U45" i="5"/>
  <c r="E33" i="5"/>
  <c r="E25" i="5"/>
  <c r="E39" i="5"/>
  <c r="E30" i="5"/>
  <c r="C45" i="5"/>
  <c r="E35" i="5"/>
  <c r="E27" i="5"/>
  <c r="E21" i="5"/>
  <c r="E17" i="5"/>
  <c r="E32" i="5"/>
  <c r="E24" i="5"/>
  <c r="E22" i="5"/>
  <c r="E18" i="5"/>
  <c r="E14" i="5"/>
  <c r="E31" i="5"/>
  <c r="E23" i="5"/>
  <c r="E19" i="5"/>
  <c r="E15" i="5"/>
  <c r="AE45" i="5"/>
  <c r="L7" i="5"/>
  <c r="L8" i="5"/>
  <c r="BK11" i="5"/>
  <c r="AK13" i="5"/>
  <c r="O14" i="5"/>
  <c r="F15" i="5"/>
  <c r="AJ15" i="5"/>
  <c r="G18" i="5"/>
  <c r="W18" i="5"/>
  <c r="AA19" i="5"/>
  <c r="E20" i="5"/>
  <c r="AJ20" i="5"/>
  <c r="W21" i="5"/>
  <c r="O22" i="5"/>
  <c r="AJ23" i="5"/>
  <c r="N25" i="5"/>
  <c r="O27" i="5"/>
  <c r="O28" i="5"/>
  <c r="AK27" i="5"/>
  <c r="W28" i="5"/>
  <c r="M29" i="5"/>
  <c r="AM29" i="5"/>
  <c r="O31" i="5"/>
  <c r="E34" i="5"/>
  <c r="AM37" i="5"/>
  <c r="AJ39" i="5"/>
  <c r="AG45" i="5"/>
  <c r="W15" i="5"/>
  <c r="AA17" i="5"/>
  <c r="AJ17" i="5"/>
  <c r="W19" i="5"/>
  <c r="W23" i="5"/>
  <c r="AK24" i="5"/>
  <c r="Y25" i="5"/>
  <c r="AM26" i="5"/>
  <c r="AA27" i="5"/>
  <c r="AJ27" i="5"/>
  <c r="X28" i="5"/>
  <c r="AL29" i="5"/>
  <c r="Z30" i="5"/>
  <c r="AI30" i="5"/>
  <c r="W31" i="5"/>
  <c r="AK32" i="5"/>
  <c r="Y33" i="5"/>
  <c r="AM34" i="5"/>
  <c r="AA35" i="5"/>
  <c r="AJ35" i="5"/>
  <c r="AL38" i="5"/>
  <c r="F24" i="5"/>
  <c r="B49" i="5"/>
  <c r="B51" i="5" s="1"/>
  <c r="J137" i="3"/>
  <c r="G13" i="2"/>
  <c r="N21" i="2"/>
  <c r="AM11" i="2"/>
  <c r="X34" i="2"/>
  <c r="Z10" i="2"/>
  <c r="W6" i="2"/>
  <c r="X25" i="2"/>
  <c r="X17" i="2"/>
  <c r="Y27" i="2"/>
  <c r="Y19" i="2"/>
  <c r="AI21" i="2"/>
  <c r="AI5" i="2"/>
  <c r="G19" i="2"/>
  <c r="G11" i="2"/>
  <c r="AI17" i="2"/>
  <c r="O27" i="2"/>
  <c r="K127" i="3"/>
  <c r="O7" i="2"/>
  <c r="O18" i="2"/>
  <c r="AA33" i="2"/>
  <c r="AL35" i="2"/>
  <c r="K123" i="3"/>
  <c r="N5" i="2"/>
  <c r="X33" i="2"/>
  <c r="K131" i="3"/>
  <c r="O19" i="2"/>
  <c r="Z8" i="2"/>
  <c r="N29" i="2"/>
  <c r="O35" i="2"/>
  <c r="X23" i="2"/>
  <c r="AJ28" i="2"/>
  <c r="X29" i="2"/>
  <c r="S44" i="2"/>
  <c r="Y22" i="2"/>
  <c r="Z25" i="2"/>
  <c r="Y36" i="2"/>
  <c r="AK33" i="2"/>
  <c r="AA28" i="2"/>
  <c r="X27" i="2"/>
  <c r="AM20" i="2"/>
  <c r="W17" i="2"/>
  <c r="Z16" i="2"/>
  <c r="O6" i="2"/>
  <c r="AJ6" i="2"/>
  <c r="Z17" i="2"/>
  <c r="Y21" i="2"/>
  <c r="AJ7" i="2"/>
  <c r="K134" i="3"/>
  <c r="G12" i="2"/>
  <c r="Y8" i="2"/>
  <c r="N11" i="2"/>
  <c r="Z29" i="2"/>
  <c r="W12" i="2"/>
  <c r="Z6" i="2"/>
  <c r="AL36" i="2"/>
  <c r="O31" i="2"/>
  <c r="G21" i="2"/>
  <c r="F14" i="2"/>
  <c r="K148" i="3"/>
  <c r="J141" i="3"/>
  <c r="O16" i="2"/>
  <c r="J154" i="3"/>
  <c r="AA39" i="2"/>
  <c r="AF45" i="2"/>
  <c r="AF47" i="2" s="1"/>
  <c r="G23" i="2"/>
  <c r="AM39" i="2"/>
  <c r="AA8" i="2"/>
  <c r="N23" i="2"/>
  <c r="AI33" i="2"/>
  <c r="X32" i="2"/>
  <c r="N30" i="2"/>
  <c r="W19" i="2"/>
  <c r="N10" i="2"/>
  <c r="S45" i="2"/>
  <c r="S46" i="2" s="1"/>
  <c r="K139" i="3"/>
  <c r="X39" i="2"/>
  <c r="R44" i="2"/>
  <c r="K143" i="3"/>
  <c r="F29" i="2"/>
  <c r="Y25" i="2"/>
  <c r="AI24" i="2"/>
  <c r="X31" i="2"/>
  <c r="W32" i="2"/>
  <c r="V44" i="2"/>
  <c r="U45" i="2"/>
  <c r="U46" i="2" s="1"/>
  <c r="AA15" i="2"/>
  <c r="G29" i="2"/>
  <c r="AL6" i="2"/>
  <c r="N31" i="2"/>
  <c r="Y28" i="2"/>
  <c r="G22" i="2"/>
  <c r="O34" i="2"/>
  <c r="F13" i="2"/>
  <c r="W11" i="2"/>
  <c r="AJ31" i="2"/>
  <c r="X7" i="2"/>
  <c r="AM27" i="2"/>
  <c r="Z36" i="2"/>
  <c r="G14" i="2"/>
  <c r="F25" i="2"/>
  <c r="Z37" i="2"/>
  <c r="H33" i="4"/>
  <c r="U44" i="2"/>
  <c r="F6" i="2"/>
  <c r="Z35" i="2"/>
  <c r="AA16" i="2"/>
  <c r="F30" i="2"/>
  <c r="AJ8" i="2"/>
  <c r="AM28" i="2"/>
  <c r="AM12" i="2"/>
  <c r="Z28" i="2"/>
  <c r="AJ32" i="2"/>
  <c r="F7" i="2"/>
  <c r="J125" i="3"/>
  <c r="Y34" i="2"/>
  <c r="X6" i="2"/>
  <c r="X15" i="2"/>
  <c r="AK21" i="2"/>
  <c r="X22" i="2"/>
  <c r="W27" i="2"/>
  <c r="AI12" i="2"/>
  <c r="G5" i="2"/>
  <c r="K128" i="3"/>
  <c r="AI15" i="2"/>
  <c r="AI6" i="2"/>
  <c r="K149" i="3"/>
  <c r="J152" i="3"/>
  <c r="Z39" i="2"/>
  <c r="O39" i="2"/>
  <c r="T44" i="2"/>
  <c r="BI18" i="2"/>
  <c r="BI20" i="2"/>
  <c r="BI22" i="2" s="1"/>
  <c r="N28" i="2"/>
  <c r="AL11" i="2"/>
  <c r="Z13" i="2"/>
  <c r="Z15" i="2"/>
  <c r="W5" i="2"/>
  <c r="AA27" i="2"/>
  <c r="N16" i="2"/>
  <c r="AA30" i="2"/>
  <c r="AA35" i="2"/>
  <c r="F38" i="2"/>
  <c r="C31" i="4"/>
  <c r="AK39" i="2"/>
  <c r="D38" i="2"/>
  <c r="D30" i="2"/>
  <c r="D22" i="2"/>
  <c r="D14" i="2"/>
  <c r="D6" i="2"/>
  <c r="M35" i="2"/>
  <c r="M27" i="2"/>
  <c r="M19" i="2"/>
  <c r="M11" i="2"/>
  <c r="L39" i="2"/>
  <c r="L31" i="2"/>
  <c r="L23" i="2"/>
  <c r="L15" i="2"/>
  <c r="L7" i="2"/>
  <c r="Q39" i="4"/>
  <c r="AI23" i="2"/>
  <c r="F32" i="2"/>
  <c r="O24" i="2"/>
  <c r="Z21" i="2"/>
  <c r="AM19" i="2"/>
  <c r="W18" i="2"/>
  <c r="AM18" i="2"/>
  <c r="AA29" i="2"/>
  <c r="Y33" i="2"/>
  <c r="Z9" i="2"/>
  <c r="K136" i="3"/>
  <c r="G30" i="2"/>
  <c r="AK14" i="2"/>
  <c r="F18" i="2"/>
  <c r="Z26" i="2"/>
  <c r="Z18" i="2"/>
  <c r="AA22" i="2"/>
  <c r="F21" i="2"/>
  <c r="N26" i="2"/>
  <c r="K129" i="3"/>
  <c r="K122" i="3"/>
  <c r="G35" i="2"/>
  <c r="K154" i="3"/>
  <c r="H37" i="4"/>
  <c r="O4" i="4"/>
  <c r="G39" i="2"/>
  <c r="D37" i="2"/>
  <c r="D29" i="2"/>
  <c r="D21" i="2"/>
  <c r="D13" i="2"/>
  <c r="D5" i="2"/>
  <c r="M34" i="2"/>
  <c r="M26" i="2"/>
  <c r="M18" i="2"/>
  <c r="M10" i="2"/>
  <c r="L38" i="2"/>
  <c r="L30" i="2"/>
  <c r="L22" i="2"/>
  <c r="L14" i="2"/>
  <c r="L6" i="2"/>
  <c r="H39" i="4"/>
  <c r="AE45" i="2"/>
  <c r="AE47" i="2" s="1"/>
  <c r="D36" i="2"/>
  <c r="D28" i="2"/>
  <c r="D20" i="2"/>
  <c r="D12" i="2"/>
  <c r="M33" i="2"/>
  <c r="M25" i="2"/>
  <c r="M17" i="2"/>
  <c r="M9" i="2"/>
  <c r="L37" i="2"/>
  <c r="L29" i="2"/>
  <c r="L21" i="2"/>
  <c r="L13" i="2"/>
  <c r="L5" i="2"/>
  <c r="AD46" i="2"/>
  <c r="W23" i="2"/>
  <c r="X24" i="2"/>
  <c r="X16" i="2"/>
  <c r="X8" i="2"/>
  <c r="AA10" i="2"/>
  <c r="X28" i="2"/>
  <c r="Y23" i="2"/>
  <c r="AI35" i="2"/>
  <c r="Y14" i="2"/>
  <c r="K133" i="3"/>
  <c r="AK27" i="2"/>
  <c r="AM25" i="2"/>
  <c r="AJ24" i="2"/>
  <c r="J142" i="3"/>
  <c r="AA21" i="2"/>
  <c r="AK34" i="2"/>
  <c r="G36" i="2"/>
  <c r="R24" i="4"/>
  <c r="E39" i="2"/>
  <c r="D35" i="2"/>
  <c r="D27" i="2"/>
  <c r="D19" i="2"/>
  <c r="D11" i="2"/>
  <c r="M4" i="2"/>
  <c r="M32" i="2"/>
  <c r="M24" i="2"/>
  <c r="M16" i="2"/>
  <c r="M8" i="2"/>
  <c r="L36" i="2"/>
  <c r="L28" i="2"/>
  <c r="L20" i="2"/>
  <c r="L12" i="2"/>
  <c r="L4" i="2"/>
  <c r="N39" i="4"/>
  <c r="T45" i="2"/>
  <c r="T46" i="2" s="1"/>
  <c r="G7" i="2"/>
  <c r="AI22" i="2"/>
  <c r="AK13" i="2"/>
  <c r="BI17" i="2"/>
  <c r="AI30" i="2"/>
  <c r="Y20" i="2"/>
  <c r="Z30" i="2"/>
  <c r="J135" i="3"/>
  <c r="Z34" i="2"/>
  <c r="G15" i="2"/>
  <c r="W25" i="2"/>
  <c r="X21" i="2"/>
  <c r="Y30" i="2"/>
  <c r="W9" i="2"/>
  <c r="AJ30" i="2"/>
  <c r="X26" i="2"/>
  <c r="X18" i="2"/>
  <c r="Y12" i="2"/>
  <c r="F33" i="2"/>
  <c r="F26" i="2"/>
  <c r="F19" i="2"/>
  <c r="G32" i="2"/>
  <c r="G24" i="2"/>
  <c r="G16" i="2"/>
  <c r="H21" i="4"/>
  <c r="D34" i="2"/>
  <c r="D26" i="2"/>
  <c r="D18" i="2"/>
  <c r="D10" i="2"/>
  <c r="M39" i="2"/>
  <c r="M31" i="2"/>
  <c r="M23" i="2"/>
  <c r="M15" i="2"/>
  <c r="M7" i="2"/>
  <c r="L35" i="2"/>
  <c r="L27" i="2"/>
  <c r="L19" i="2"/>
  <c r="L11" i="2"/>
  <c r="AK38" i="2"/>
  <c r="O38" i="2"/>
  <c r="H17" i="4"/>
  <c r="AI39" i="2"/>
  <c r="Y39" i="2"/>
  <c r="D33" i="2"/>
  <c r="D25" i="2"/>
  <c r="D17" i="2"/>
  <c r="D9" i="2"/>
  <c r="M38" i="2"/>
  <c r="M30" i="2"/>
  <c r="M22" i="2"/>
  <c r="M14" i="2"/>
  <c r="M6" i="2"/>
  <c r="L34" i="2"/>
  <c r="L26" i="2"/>
  <c r="L18" i="2"/>
  <c r="L10" i="2"/>
  <c r="R45" i="2"/>
  <c r="R46" i="2" s="1"/>
  <c r="AD45" i="2"/>
  <c r="AD47" i="2" s="1"/>
  <c r="F11" i="2"/>
  <c r="E4" i="2"/>
  <c r="D32" i="2"/>
  <c r="D24" i="2"/>
  <c r="D16" i="2"/>
  <c r="D8" i="2"/>
  <c r="M37" i="2"/>
  <c r="M29" i="2"/>
  <c r="M21" i="2"/>
  <c r="M13" i="2"/>
  <c r="M5" i="2"/>
  <c r="L33" i="2"/>
  <c r="L25" i="2"/>
  <c r="L17" i="2"/>
  <c r="L9" i="2"/>
  <c r="K39" i="4"/>
  <c r="V45" i="2"/>
  <c r="V46" i="2" s="1"/>
  <c r="AH45" i="2"/>
  <c r="AH47" i="2" s="1"/>
  <c r="O17" i="2"/>
  <c r="X14" i="2"/>
  <c r="Z14" i="2"/>
  <c r="O25" i="2"/>
  <c r="F24" i="2"/>
  <c r="Z7" i="2"/>
  <c r="Z32" i="2"/>
  <c r="Y15" i="2"/>
  <c r="AM31" i="2"/>
  <c r="N15" i="2"/>
  <c r="F31" i="2"/>
  <c r="Y7" i="2"/>
  <c r="G6" i="2"/>
  <c r="AJ11" i="2"/>
  <c r="Y26" i="2"/>
  <c r="Z12" i="2"/>
  <c r="F10" i="2"/>
  <c r="AM36" i="2"/>
  <c r="G38" i="2"/>
  <c r="AL39" i="2"/>
  <c r="N39" i="2"/>
  <c r="D39" i="2"/>
  <c r="D31" i="2"/>
  <c r="D23" i="2"/>
  <c r="D15" i="2"/>
  <c r="D7" i="2"/>
  <c r="M36" i="2"/>
  <c r="M28" i="2"/>
  <c r="M20" i="2"/>
  <c r="M12" i="2"/>
  <c r="O8" i="2"/>
  <c r="L32" i="2"/>
  <c r="L24" i="2"/>
  <c r="L16" i="2"/>
  <c r="L8" i="2"/>
  <c r="R39" i="4"/>
  <c r="AG45" i="2"/>
  <c r="AG47" i="2" s="1"/>
  <c r="AK25" i="2"/>
  <c r="N25" i="4"/>
  <c r="AL14" i="2"/>
  <c r="AI27" i="2"/>
  <c r="AL15" i="2"/>
  <c r="AM29" i="2"/>
  <c r="R29" i="4"/>
  <c r="AK28" i="2"/>
  <c r="N28" i="4"/>
  <c r="AJ25" i="2"/>
  <c r="L25" i="4"/>
  <c r="AL23" i="2"/>
  <c r="P23" i="4"/>
  <c r="AK16" i="2"/>
  <c r="N16" i="4"/>
  <c r="Y16" i="2"/>
  <c r="M16" i="4"/>
  <c r="J147" i="3"/>
  <c r="O29" i="2"/>
  <c r="AL37" i="2"/>
  <c r="P36" i="4"/>
  <c r="W36" i="2"/>
  <c r="W37" i="2"/>
  <c r="I36" i="4"/>
  <c r="L11" i="4"/>
  <c r="W10" i="2"/>
  <c r="AL29" i="2"/>
  <c r="AJ29" i="2"/>
  <c r="L28" i="4"/>
  <c r="X30" i="2"/>
  <c r="K29" i="4"/>
  <c r="X13" i="2"/>
  <c r="K12" i="4"/>
  <c r="X5" i="2"/>
  <c r="K4" i="4"/>
  <c r="AI18" i="2"/>
  <c r="F15" i="2"/>
  <c r="B15" i="4"/>
  <c r="P29" i="4"/>
  <c r="L23" i="4"/>
  <c r="AL13" i="2"/>
  <c r="AI28" i="2"/>
  <c r="AK6" i="2"/>
  <c r="AJ27" i="2"/>
  <c r="L26" i="4"/>
  <c r="N17" i="2"/>
  <c r="G17" i="4"/>
  <c r="G25" i="2"/>
  <c r="C25" i="4"/>
  <c r="G17" i="2"/>
  <c r="C17" i="4"/>
  <c r="G9" i="2"/>
  <c r="C9" i="4"/>
  <c r="N34" i="4"/>
  <c r="J28" i="4"/>
  <c r="AK7" i="2"/>
  <c r="AJ12" i="2"/>
  <c r="AA11" i="2"/>
  <c r="Q11" i="4"/>
  <c r="J136" i="3"/>
  <c r="H18" i="4"/>
  <c r="W38" i="2"/>
  <c r="I38" i="4"/>
  <c r="R20" i="4"/>
  <c r="N14" i="4"/>
  <c r="AJ20" i="2"/>
  <c r="L20" i="4"/>
  <c r="AJ9" i="2"/>
  <c r="L9" i="4"/>
  <c r="N32" i="2"/>
  <c r="K150" i="3"/>
  <c r="G32" i="4"/>
  <c r="AK8" i="2"/>
  <c r="J45" i="2"/>
  <c r="Y9" i="2"/>
  <c r="AJ10" i="2"/>
  <c r="AK9" i="2"/>
  <c r="AL12" i="2"/>
  <c r="AJ14" i="2"/>
  <c r="L13" i="4"/>
  <c r="AK12" i="2"/>
  <c r="W30" i="2"/>
  <c r="I30" i="4"/>
  <c r="AA18" i="2"/>
  <c r="Q18" i="4"/>
  <c r="N22" i="2"/>
  <c r="G22" i="4"/>
  <c r="K140" i="3"/>
  <c r="AA37" i="2"/>
  <c r="Q37" i="4"/>
  <c r="N26" i="4"/>
  <c r="AL28" i="2"/>
  <c r="P28" i="4"/>
  <c r="AJ21" i="2"/>
  <c r="AK29" i="2"/>
  <c r="N29" i="4"/>
  <c r="AL20" i="2"/>
  <c r="P19" i="4"/>
  <c r="AM26" i="2"/>
  <c r="AM13" i="2"/>
  <c r="AI29" i="2"/>
  <c r="AK15" i="2"/>
  <c r="AM30" i="2"/>
  <c r="AL24" i="2"/>
  <c r="Y17" i="2"/>
  <c r="W26" i="2"/>
  <c r="AL25" i="2"/>
  <c r="AK22" i="2"/>
  <c r="AK20" i="2"/>
  <c r="N20" i="4"/>
  <c r="W13" i="2"/>
  <c r="I13" i="4"/>
  <c r="H29" i="4"/>
  <c r="N38" i="4"/>
  <c r="P25" i="4"/>
  <c r="AA26" i="2"/>
  <c r="AA17" i="2"/>
  <c r="AJ34" i="2"/>
  <c r="AJ35" i="2"/>
  <c r="AK36" i="2"/>
  <c r="AJ38" i="2"/>
  <c r="G37" i="4"/>
  <c r="O37" i="4"/>
  <c r="I32" i="4"/>
  <c r="O25" i="4"/>
  <c r="I24" i="4"/>
  <c r="M22" i="4"/>
  <c r="Q20" i="4"/>
  <c r="AL18" i="2"/>
  <c r="AM16" i="2"/>
  <c r="AK11" i="2"/>
  <c r="AK10" i="2"/>
  <c r="AL7" i="2"/>
  <c r="AL5" i="2"/>
  <c r="W16" i="2"/>
  <c r="X10" i="2"/>
  <c r="Z19" i="2"/>
  <c r="Z11" i="2"/>
  <c r="AA24" i="2"/>
  <c r="AA9" i="2"/>
  <c r="AI31" i="2"/>
  <c r="AA34" i="2"/>
  <c r="F28" i="2"/>
  <c r="F20" i="2"/>
  <c r="O23" i="2"/>
  <c r="Y37" i="2"/>
  <c r="F5" i="2"/>
  <c r="J153" i="3"/>
  <c r="AI38" i="2"/>
  <c r="N38" i="2"/>
  <c r="C38" i="4"/>
  <c r="C34" i="4"/>
  <c r="C18" i="4"/>
  <c r="C10" i="4"/>
  <c r="H20" i="4"/>
  <c r="H16" i="4"/>
  <c r="H12" i="4"/>
  <c r="H8" i="4"/>
  <c r="L38" i="4"/>
  <c r="L34" i="4"/>
  <c r="J31" i="4"/>
  <c r="N9" i="4"/>
  <c r="X9" i="2"/>
  <c r="K138" i="3"/>
  <c r="K132" i="3"/>
  <c r="O15" i="2"/>
  <c r="X36" i="2"/>
  <c r="AI37" i="2"/>
  <c r="N37" i="2"/>
  <c r="F36" i="2"/>
  <c r="AM38" i="2"/>
  <c r="AA38" i="2"/>
  <c r="B38" i="4"/>
  <c r="B26" i="4"/>
  <c r="B14" i="4"/>
  <c r="B10" i="4"/>
  <c r="G28" i="4"/>
  <c r="G12" i="4"/>
  <c r="G8" i="4"/>
  <c r="K38" i="4"/>
  <c r="M37" i="4"/>
  <c r="Q35" i="4"/>
  <c r="K26" i="4"/>
  <c r="M25" i="4"/>
  <c r="K18" i="4"/>
  <c r="I15" i="4"/>
  <c r="O12" i="4"/>
  <c r="K10" i="4"/>
  <c r="Q7" i="4"/>
  <c r="Y6" i="2"/>
  <c r="AI14" i="2"/>
  <c r="AL32" i="2"/>
  <c r="F12" i="2"/>
  <c r="J144" i="3"/>
  <c r="O21" i="2"/>
  <c r="O14" i="2"/>
  <c r="K152" i="3"/>
  <c r="G37" i="2"/>
  <c r="AL38" i="2"/>
  <c r="H31" i="4"/>
  <c r="H15" i="4"/>
  <c r="J38" i="4"/>
  <c r="N36" i="4"/>
  <c r="J18" i="4"/>
  <c r="J14" i="4"/>
  <c r="P7" i="4"/>
  <c r="J6" i="4"/>
  <c r="AI26" i="2"/>
  <c r="AK24" i="2"/>
  <c r="AL22" i="2"/>
  <c r="AJ17" i="2"/>
  <c r="W28" i="2"/>
  <c r="W20" i="2"/>
  <c r="Y18" i="2"/>
  <c r="Y11" i="2"/>
  <c r="Z24" i="2"/>
  <c r="AA14" i="2"/>
  <c r="AA6" i="2"/>
  <c r="AI19" i="2"/>
  <c r="N14" i="2"/>
  <c r="AM37" i="2"/>
  <c r="F37" i="2"/>
  <c r="Z38" i="2"/>
  <c r="E38" i="2"/>
  <c r="B33" i="4"/>
  <c r="B25" i="4"/>
  <c r="B9" i="4"/>
  <c r="H4" i="4"/>
  <c r="G23" i="4"/>
  <c r="K25" i="4"/>
  <c r="M24" i="4"/>
  <c r="Q22" i="4"/>
  <c r="O19" i="4"/>
  <c r="K17" i="4"/>
  <c r="Q14" i="4"/>
  <c r="M12" i="4"/>
  <c r="K9" i="4"/>
  <c r="M8" i="4"/>
  <c r="I6" i="4"/>
  <c r="AK30" i="2"/>
  <c r="Z31" i="2"/>
  <c r="G20" i="2"/>
  <c r="AA36" i="2"/>
  <c r="AM35" i="2"/>
  <c r="X37" i="2"/>
  <c r="Y38" i="2"/>
  <c r="C32" i="4"/>
  <c r="C24" i="4"/>
  <c r="C16" i="4"/>
  <c r="H38" i="4"/>
  <c r="H22" i="4"/>
  <c r="H14" i="4"/>
  <c r="R37" i="4"/>
  <c r="J25" i="4"/>
  <c r="N23" i="4"/>
  <c r="J21" i="4"/>
  <c r="P18" i="4"/>
  <c r="L16" i="4"/>
  <c r="J13" i="4"/>
  <c r="N11" i="4"/>
  <c r="J5" i="4"/>
  <c r="AK5" i="2"/>
  <c r="Y10" i="2"/>
  <c r="Z22" i="2"/>
  <c r="AA19" i="2"/>
  <c r="AA12" i="2"/>
  <c r="AA5" i="2"/>
  <c r="AI10" i="2"/>
  <c r="O30" i="2"/>
  <c r="B20" i="4"/>
  <c r="G38" i="4"/>
  <c r="N4" i="4"/>
  <c r="O38" i="4"/>
  <c r="M27" i="4"/>
  <c r="O26" i="4"/>
  <c r="Q25" i="4"/>
  <c r="O22" i="4"/>
  <c r="M19" i="4"/>
  <c r="O18" i="4"/>
  <c r="Q9" i="4"/>
  <c r="Q5" i="4"/>
  <c r="BM18" i="2"/>
  <c r="BM17" i="2"/>
  <c r="BN4" i="2"/>
  <c r="BN19" i="2" s="1"/>
  <c r="BM7" i="2"/>
  <c r="BM10" i="2"/>
  <c r="BM13" i="2"/>
  <c r="BM11" i="2"/>
  <c r="BM20" i="2"/>
  <c r="BM19" i="2"/>
  <c r="BM15" i="2"/>
  <c r="BK15" i="2"/>
  <c r="BK17" i="2"/>
  <c r="BK16" i="2"/>
  <c r="BK9" i="2"/>
  <c r="BK21" i="2"/>
  <c r="BK11" i="2"/>
  <c r="BM9" i="2"/>
  <c r="BK14" i="2"/>
  <c r="BK13" i="2"/>
  <c r="BK7" i="2"/>
  <c r="BK20" i="2"/>
  <c r="BK18" i="2"/>
  <c r="BK10" i="2"/>
  <c r="E11" i="2"/>
  <c r="BM22" i="2"/>
  <c r="G33" i="2"/>
  <c r="BK22" i="2"/>
  <c r="F35" i="2"/>
  <c r="F34" i="2"/>
  <c r="BM21" i="2"/>
  <c r="AI7" i="2"/>
  <c r="AI8" i="2"/>
  <c r="J128" i="3"/>
  <c r="O11" i="2"/>
  <c r="O10" i="2"/>
  <c r="E5" i="2"/>
  <c r="E35" i="2"/>
  <c r="AL30" i="2"/>
  <c r="AL31" i="2"/>
  <c r="AL34" i="2"/>
  <c r="BM16" i="2"/>
  <c r="B45" i="2"/>
  <c r="W33" i="2"/>
  <c r="G18" i="2"/>
  <c r="K45" i="2"/>
  <c r="AJ15" i="2"/>
  <c r="AJ16" i="2"/>
  <c r="AM10" i="2"/>
  <c r="AM9" i="2"/>
  <c r="AM7" i="2"/>
  <c r="AM8" i="2"/>
  <c r="AJ5" i="2"/>
  <c r="AE46" i="2"/>
  <c r="Y24" i="2"/>
  <c r="AI20" i="2"/>
  <c r="AI13" i="2"/>
  <c r="AA31" i="2"/>
  <c r="AA32" i="2"/>
  <c r="AM33" i="2"/>
  <c r="AM32" i="2"/>
  <c r="AJ33" i="2"/>
  <c r="BK12" i="2"/>
  <c r="J145" i="3"/>
  <c r="O28" i="2"/>
  <c r="O9" i="2"/>
  <c r="J127" i="3"/>
  <c r="E9" i="2"/>
  <c r="AJ36" i="2"/>
  <c r="E28" i="2"/>
  <c r="AK37" i="2"/>
  <c r="G10" i="2"/>
  <c r="Y5" i="2"/>
  <c r="AM14" i="2"/>
  <c r="AM15" i="2"/>
  <c r="AL9" i="2"/>
  <c r="AL10" i="2"/>
  <c r="AM5" i="2"/>
  <c r="AH46" i="2"/>
  <c r="AM6" i="2"/>
  <c r="J150" i="3"/>
  <c r="O33" i="2"/>
  <c r="O32" i="2"/>
  <c r="E27" i="2"/>
  <c r="AJ37" i="2"/>
  <c r="W34" i="2"/>
  <c r="AK35" i="2"/>
  <c r="G34" i="2"/>
  <c r="AM24" i="2"/>
  <c r="AM23" i="2"/>
  <c r="AJ23" i="2"/>
  <c r="AJ22" i="2"/>
  <c r="AK18" i="2"/>
  <c r="AK19" i="2"/>
  <c r="AL16" i="2"/>
  <c r="AL17" i="2"/>
  <c r="W7" i="2"/>
  <c r="X11" i="2"/>
  <c r="AA13" i="2"/>
  <c r="Y31" i="2"/>
  <c r="B49" i="2"/>
  <c r="N24" i="2"/>
  <c r="K125" i="3"/>
  <c r="N7" i="2"/>
  <c r="N8" i="2"/>
  <c r="W35" i="2"/>
  <c r="E20" i="2"/>
  <c r="E36" i="2"/>
  <c r="BM14" i="2"/>
  <c r="C46" i="2"/>
  <c r="AM22" i="2"/>
  <c r="AM21" i="2"/>
  <c r="AJ19" i="2"/>
  <c r="AJ18" i="2"/>
  <c r="W15" i="2"/>
  <c r="W14" i="2"/>
  <c r="X20" i="2"/>
  <c r="X19" i="2"/>
  <c r="Z20" i="2"/>
  <c r="K151" i="3"/>
  <c r="N33" i="2"/>
  <c r="N34" i="2"/>
  <c r="BK19" i="2"/>
  <c r="N18" i="2"/>
  <c r="N19" i="2"/>
  <c r="N6" i="2"/>
  <c r="J46" i="2"/>
  <c r="K124" i="3"/>
  <c r="E6" i="2"/>
  <c r="N36" i="2"/>
  <c r="N35" i="2"/>
  <c r="K153" i="3"/>
  <c r="E19" i="2"/>
  <c r="G27" i="2"/>
  <c r="G26" i="2"/>
  <c r="K46" i="2"/>
  <c r="AL27" i="2"/>
  <c r="AL26" i="2"/>
  <c r="AM17" i="2"/>
  <c r="W29" i="2"/>
  <c r="W22" i="2"/>
  <c r="W21" i="2"/>
  <c r="Z27" i="2"/>
  <c r="Z5" i="2"/>
  <c r="AA25" i="2"/>
  <c r="F22" i="2"/>
  <c r="F17" i="2"/>
  <c r="F16" i="2"/>
  <c r="N12" i="2"/>
  <c r="N13" i="2"/>
  <c r="E12" i="2"/>
  <c r="E10" i="2"/>
  <c r="BM12" i="2"/>
  <c r="O20" i="2"/>
  <c r="W8" i="2"/>
  <c r="E33" i="2"/>
  <c r="E25" i="2"/>
  <c r="E17" i="2"/>
  <c r="E34" i="2"/>
  <c r="AG46" i="2"/>
  <c r="AL19" i="2"/>
  <c r="G8" i="2"/>
  <c r="AI25" i="2"/>
  <c r="AL21" i="2"/>
  <c r="AJ26" i="2"/>
  <c r="Y32" i="2"/>
  <c r="C45" i="2"/>
  <c r="F23" i="2"/>
  <c r="AI34" i="2"/>
  <c r="X35" i="2"/>
  <c r="AI36" i="2"/>
  <c r="E32" i="2"/>
  <c r="E24" i="2"/>
  <c r="E16" i="2"/>
  <c r="E8" i="2"/>
  <c r="B48" i="2"/>
  <c r="E18" i="2"/>
  <c r="AK17" i="2"/>
  <c r="AK23" i="2"/>
  <c r="AL33" i="2"/>
  <c r="AF46" i="2"/>
  <c r="X12" i="2"/>
  <c r="AA20" i="2"/>
  <c r="Y13" i="2"/>
  <c r="J148" i="3"/>
  <c r="N9" i="2"/>
  <c r="O36" i="2"/>
  <c r="E31" i="2"/>
  <c r="E23" i="2"/>
  <c r="E15" i="2"/>
  <c r="E7" i="2"/>
  <c r="E37" i="2"/>
  <c r="E26" i="2"/>
  <c r="F8" i="2"/>
  <c r="AK26" i="2"/>
  <c r="B46" i="2"/>
  <c r="N25" i="2"/>
  <c r="E30" i="2"/>
  <c r="E22" i="2"/>
  <c r="E14" i="2"/>
  <c r="E29" i="2"/>
  <c r="E21" i="2"/>
  <c r="E13" i="2"/>
  <c r="V47" i="5" l="1"/>
  <c r="V49" i="5"/>
  <c r="AH47" i="5"/>
  <c r="AH49" i="5"/>
  <c r="U47" i="5"/>
  <c r="U49" i="5"/>
  <c r="AF47" i="5"/>
  <c r="AF49" i="5"/>
  <c r="T47" i="5"/>
  <c r="T49" i="5"/>
  <c r="AG47" i="5"/>
  <c r="AG49" i="5"/>
  <c r="S47" i="5"/>
  <c r="S49" i="5"/>
  <c r="AE47" i="5"/>
  <c r="AE49" i="5"/>
  <c r="R47" i="5"/>
  <c r="R49" i="5"/>
  <c r="BU22" i="5"/>
  <c r="BU21" i="5"/>
  <c r="BU15" i="5"/>
  <c r="BU14" i="5"/>
  <c r="BU12" i="5"/>
  <c r="BU11" i="5"/>
  <c r="BU17" i="5"/>
  <c r="BU10" i="5"/>
  <c r="BM21" i="5"/>
  <c r="BM17" i="5"/>
  <c r="BM22" i="5"/>
  <c r="BM18" i="5"/>
  <c r="BM14" i="5"/>
  <c r="BM12" i="5"/>
  <c r="BM20" i="5"/>
  <c r="BM15" i="5"/>
  <c r="BM9" i="5"/>
  <c r="BN4" i="5"/>
  <c r="BM10" i="5"/>
  <c r="BM13" i="5"/>
  <c r="BM7" i="5"/>
  <c r="BM19" i="5"/>
  <c r="BM16" i="5"/>
  <c r="BM11" i="5"/>
  <c r="BU13" i="5"/>
  <c r="BU16" i="5"/>
  <c r="BU9" i="5"/>
  <c r="BU20" i="5"/>
  <c r="BU19" i="5"/>
  <c r="BU18" i="5"/>
  <c r="BN9" i="2"/>
  <c r="BN18" i="2"/>
  <c r="BU21" i="2"/>
  <c r="BN15" i="2"/>
  <c r="BN10" i="2"/>
  <c r="BO4" i="2"/>
  <c r="BN17" i="2"/>
  <c r="BN13" i="2"/>
  <c r="BN7" i="2"/>
  <c r="BN22" i="2"/>
  <c r="BN12" i="2"/>
  <c r="BN14" i="2"/>
  <c r="BN21" i="2"/>
  <c r="BN16" i="2"/>
  <c r="BN11" i="2"/>
  <c r="BN20" i="2"/>
  <c r="B50" i="2"/>
  <c r="BN22" i="5" l="1"/>
  <c r="BN18" i="5"/>
  <c r="BN14" i="5"/>
  <c r="BN19" i="5"/>
  <c r="BN15" i="5"/>
  <c r="BN21" i="5"/>
  <c r="BN20" i="5"/>
  <c r="BN9" i="5"/>
  <c r="BN10" i="5"/>
  <c r="BN13" i="5"/>
  <c r="BN7" i="5"/>
  <c r="BN17" i="5"/>
  <c r="BN16" i="5"/>
  <c r="BN11" i="5"/>
  <c r="BN12" i="5"/>
  <c r="BO4" i="5"/>
  <c r="BO11" i="2"/>
  <c r="BO10" i="2"/>
  <c r="BO21" i="2"/>
  <c r="BP4" i="2"/>
  <c r="BO7" i="2"/>
  <c r="BO17" i="2"/>
  <c r="BO22" i="2"/>
  <c r="BO19" i="2"/>
  <c r="BO15" i="2"/>
  <c r="BO13" i="2"/>
  <c r="BO18" i="2"/>
  <c r="BO9" i="2"/>
  <c r="BO16" i="2"/>
  <c r="BO12" i="2"/>
  <c r="BO14" i="2"/>
  <c r="BO20" i="2"/>
  <c r="BO19" i="5" l="1"/>
  <c r="BO15" i="5"/>
  <c r="BO20" i="5"/>
  <c r="BO16" i="5"/>
  <c r="BO21" i="5"/>
  <c r="BO17" i="5"/>
  <c r="BO9" i="5"/>
  <c r="BP4" i="5"/>
  <c r="BO18" i="5"/>
  <c r="BO10" i="5"/>
  <c r="BO13" i="5"/>
  <c r="BO7" i="5"/>
  <c r="BO11" i="5"/>
  <c r="BO22" i="5"/>
  <c r="BO14" i="5"/>
  <c r="BO12" i="5"/>
  <c r="BP10" i="2"/>
  <c r="BP7" i="2"/>
  <c r="BP19" i="2"/>
  <c r="BP21" i="2"/>
  <c r="BP22" i="2"/>
  <c r="BP18" i="2"/>
  <c r="BP20" i="2"/>
  <c r="BP9" i="2"/>
  <c r="BP11" i="2"/>
  <c r="BP16" i="2"/>
  <c r="BP13" i="2"/>
  <c r="BP12" i="2"/>
  <c r="BS12" i="2" s="1"/>
  <c r="BP14" i="2"/>
  <c r="BS14" i="2" s="1"/>
  <c r="BP17" i="2"/>
  <c r="BP15" i="2"/>
  <c r="BP19" i="5" l="1"/>
  <c r="BP15" i="5"/>
  <c r="BP20" i="5"/>
  <c r="BP16" i="5"/>
  <c r="BP22" i="5"/>
  <c r="BP18" i="5"/>
  <c r="BP14" i="5"/>
  <c r="BP21" i="5"/>
  <c r="BP10" i="5"/>
  <c r="BP13" i="5"/>
  <c r="BP7" i="5"/>
  <c r="BP17" i="5"/>
  <c r="BP11" i="5"/>
  <c r="BP12" i="5"/>
  <c r="BP9" i="5"/>
  <c r="BR18" i="2"/>
  <c r="BT18" i="2" s="1"/>
  <c r="BS18" i="2"/>
  <c r="BR22" i="2"/>
  <c r="BT22" i="2" s="1"/>
  <c r="BS22" i="2"/>
  <c r="BS21" i="2"/>
  <c r="BR21" i="2"/>
  <c r="BT21" i="2" s="1"/>
  <c r="BW21" i="2" s="1"/>
  <c r="BR19" i="2"/>
  <c r="BS19" i="2"/>
  <c r="BR16" i="2"/>
  <c r="BT16" i="2" s="1"/>
  <c r="BS16" i="2"/>
  <c r="BR10" i="2"/>
  <c r="BT10" i="2" s="1"/>
  <c r="BS10" i="2"/>
  <c r="BS9" i="2"/>
  <c r="BR9" i="2"/>
  <c r="BR14" i="2"/>
  <c r="BT14" i="2" s="1"/>
  <c r="BR17" i="2"/>
  <c r="BT17" i="2" s="1"/>
  <c r="BS17" i="2"/>
  <c r="BS13" i="2"/>
  <c r="BR13" i="2"/>
  <c r="BT13" i="2" s="1"/>
  <c r="BS11" i="2"/>
  <c r="BR11" i="2"/>
  <c r="BT11" i="2" s="1"/>
  <c r="BR15" i="2"/>
  <c r="BT15" i="2" s="1"/>
  <c r="BS15" i="2"/>
  <c r="BS20" i="2"/>
  <c r="BR20" i="2"/>
  <c r="BT20" i="2" s="1"/>
  <c r="BR12" i="2"/>
  <c r="BT12" i="2" s="1"/>
  <c r="BR19" i="5" l="1"/>
  <c r="BT19" i="5" s="1"/>
  <c r="BS19" i="5"/>
  <c r="BS9" i="5"/>
  <c r="BR9" i="5"/>
  <c r="BT9" i="5" s="1"/>
  <c r="BS14" i="5"/>
  <c r="BR14" i="5"/>
  <c r="BT14" i="5" s="1"/>
  <c r="BS13" i="5"/>
  <c r="BR13" i="5"/>
  <c r="BT13" i="5" s="1"/>
  <c r="BR10" i="5"/>
  <c r="BT10" i="5" s="1"/>
  <c r="BS10" i="5"/>
  <c r="BS21" i="5"/>
  <c r="BR21" i="5"/>
  <c r="BT21" i="5" s="1"/>
  <c r="BS12" i="5"/>
  <c r="BR12" i="5"/>
  <c r="BT12" i="5" s="1"/>
  <c r="BS18" i="5"/>
  <c r="BR18" i="5"/>
  <c r="BT18" i="5" s="1"/>
  <c r="BS11" i="5"/>
  <c r="BR11" i="5"/>
  <c r="BT11" i="5" s="1"/>
  <c r="BS22" i="5"/>
  <c r="BR22" i="5"/>
  <c r="BT22" i="5" s="1"/>
  <c r="BS20" i="5"/>
  <c r="BR20" i="5"/>
  <c r="BT20" i="5" s="1"/>
  <c r="BR15" i="5"/>
  <c r="BT15" i="5" s="1"/>
  <c r="BS15" i="5"/>
  <c r="BS17" i="5"/>
  <c r="BR17" i="5"/>
  <c r="BT17" i="5" s="1"/>
  <c r="BS16" i="5"/>
  <c r="BR16" i="5"/>
  <c r="BT16" i="5" s="1"/>
  <c r="BV17" i="2"/>
  <c r="BW17" i="2" s="1"/>
  <c r="BV9" i="2"/>
  <c r="BW9" i="2" s="1"/>
  <c r="BV15" i="2"/>
  <c r="BW15" i="2" s="1"/>
  <c r="BW19" i="2"/>
  <c r="BV13" i="2"/>
  <c r="BW13" i="2" s="1"/>
  <c r="BV11" i="2"/>
  <c r="BW11" i="2" s="1"/>
  <c r="BV13" i="5" l="1"/>
  <c r="BW13" i="5" s="1"/>
  <c r="BV11" i="5"/>
  <c r="BW11" i="5" s="1"/>
  <c r="BV19" i="5"/>
  <c r="BW19" i="5" s="1"/>
  <c r="BV15" i="5"/>
  <c r="BW15" i="5" s="1"/>
  <c r="BV21" i="5"/>
  <c r="BW21" i="5" s="1"/>
  <c r="BV9" i="5"/>
  <c r="BW9" i="5" s="1"/>
  <c r="BV17" i="5"/>
  <c r="BW17" i="5" s="1"/>
</calcChain>
</file>

<file path=xl/sharedStrings.xml><?xml version="1.0" encoding="utf-8"?>
<sst xmlns="http://schemas.openxmlformats.org/spreadsheetml/2006/main" count="404" uniqueCount="223">
  <si>
    <t>Gesamte Wirtschaft inkl. Dienstleister</t>
  </si>
  <si>
    <t>Verarbeitendes Gewerbe</t>
  </si>
  <si>
    <t>Bauhauptgewerbe</t>
  </si>
  <si>
    <t>Großhandel</t>
  </si>
  <si>
    <t>Einzelhandel</t>
  </si>
  <si>
    <t>Dienstleister</t>
  </si>
  <si>
    <t>Kleine und mittlere Unternehmen</t>
  </si>
  <si>
    <t>Großunternehmen</t>
  </si>
  <si>
    <t>Datum</t>
  </si>
  <si>
    <t>Verhandlungen</t>
  </si>
  <si>
    <t>entgegenkommend</t>
  </si>
  <si>
    <t>normal</t>
  </si>
  <si>
    <t>restriktiv</t>
  </si>
  <si>
    <t xml:space="preserve"> 01/2017</t>
  </si>
  <si>
    <t xml:space="preserve"> 02/2017</t>
  </si>
  <si>
    <t xml:space="preserve"> 03/2017</t>
  </si>
  <si>
    <t xml:space="preserve"> 04/2017</t>
  </si>
  <si>
    <t xml:space="preserve"> 01/2018</t>
  </si>
  <si>
    <t xml:space="preserve"> 02/2018</t>
  </si>
  <si>
    <t xml:space="preserve"> 03/2018</t>
  </si>
  <si>
    <t xml:space="preserve"> 04/2018</t>
  </si>
  <si>
    <t xml:space="preserve"> 01/2019</t>
  </si>
  <si>
    <t xml:space="preserve"> 02/2019</t>
  </si>
  <si>
    <t xml:space="preserve"> 03/2019</t>
  </si>
  <si>
    <t>Kredithürde (Antwortanteil "Restriktiv")</t>
  </si>
  <si>
    <t>Alle Wirtschaftsbereiche</t>
  </si>
  <si>
    <t>Mittelständler</t>
  </si>
  <si>
    <t>Mittelstand: Wirtschaftsbereiche</t>
  </si>
  <si>
    <t>Bau</t>
  </si>
  <si>
    <t>Dienstleistungen</t>
  </si>
  <si>
    <t>Großunternehmen: Wirtschaftsbereiche</t>
  </si>
  <si>
    <t>Durchschnitt Mittelstand</t>
  </si>
  <si>
    <t>Durchschnitt Großunternehmen</t>
  </si>
  <si>
    <t>Anteil Unternehmen in Kreditverhandlungen</t>
  </si>
  <si>
    <t>KfW-ifo-Kredithürde</t>
  </si>
  <si>
    <t>Antwortanteil "Restriktiv" in Prozent</t>
  </si>
  <si>
    <t>Nachrichtlich: Anteil Unternehmen in Kreditverhandlungen</t>
  </si>
  <si>
    <t>Kredithürde: Wie verhielten sich die Banken in Kreditverhandlungen?</t>
  </si>
  <si>
    <t>Prozent aller antwortenden Unternehmen</t>
  </si>
  <si>
    <t>Ver. Gewerbe</t>
  </si>
  <si>
    <t xml:space="preserve"> 04/2019</t>
  </si>
  <si>
    <t>Max</t>
  </si>
  <si>
    <t>Min</t>
  </si>
  <si>
    <t xml:space="preserve">Rel. Stärke </t>
  </si>
  <si>
    <t>Durchs. abs.</t>
  </si>
  <si>
    <t>Vm.</t>
  </si>
  <si>
    <t>Abw. Vm.</t>
  </si>
  <si>
    <t>Diff&gt;=0,5</t>
  </si>
  <si>
    <t>KMU</t>
  </si>
  <si>
    <t>GU</t>
  </si>
  <si>
    <t>Kredithürde</t>
  </si>
  <si>
    <t>Deutschland</t>
  </si>
  <si>
    <t>Aktuelles Quartal</t>
  </si>
  <si>
    <t>Vq.</t>
  </si>
  <si>
    <t>Vj.</t>
  </si>
  <si>
    <t xml:space="preserve">Anteil der Unternehmen </t>
  </si>
  <si>
    <t>in Kreditverhandlungen</t>
  </si>
  <si>
    <t>Anteile in Prozent</t>
  </si>
  <si>
    <t>Absolute Änderung zum Vorquartal</t>
  </si>
  <si>
    <t>Mitelstand</t>
  </si>
  <si>
    <t>Quartal/Jahr</t>
  </si>
  <si>
    <t>EINGABE!</t>
  </si>
  <si>
    <t xml:space="preserve"> 01/2020</t>
  </si>
  <si>
    <t xml:space="preserve"> 02/2020</t>
  </si>
  <si>
    <t>Die Kredithürde</t>
  </si>
  <si>
    <t>(seit 2003)</t>
  </si>
  <si>
    <t xml:space="preserve">Lange Zeitreihen für die Kredithürde der gewerblichen Wirtschaft  </t>
  </si>
  <si>
    <t>nach Wirtschaftsbereichen und Größenklassen</t>
  </si>
  <si>
    <t>Quelle: ifo Konjunkturtest</t>
  </si>
  <si>
    <t>Prozentanteile der Unternehmen, die angeben, die Kreditvergabe sei "restriktiv".</t>
  </si>
  <si>
    <r>
      <t>*</t>
    </r>
    <r>
      <rPr>
        <sz val="6"/>
        <rFont val="Arial"/>
        <family val="2"/>
      </rPr>
      <t xml:space="preserve"> keine Befragung durchgeführt</t>
    </r>
  </si>
  <si>
    <t>Handel</t>
  </si>
  <si>
    <t>Gewerbliche</t>
  </si>
  <si>
    <t>Monat/Jahr</t>
  </si>
  <si>
    <t>gesamt</t>
  </si>
  <si>
    <t>große</t>
  </si>
  <si>
    <t>mittlere</t>
  </si>
  <si>
    <t>kleine</t>
  </si>
  <si>
    <t xml:space="preserve"> Wirtschaft</t>
  </si>
  <si>
    <t xml:space="preserve"> 06/2003</t>
  </si>
  <si>
    <t>*</t>
  </si>
  <si>
    <t xml:space="preserve"> 08/2003</t>
  </si>
  <si>
    <t xml:space="preserve"> 03/2004</t>
  </si>
  <si>
    <t xml:space="preserve"> 08/2004</t>
  </si>
  <si>
    <t xml:space="preserve"> 03/2005</t>
  </si>
  <si>
    <t xml:space="preserve"> 08/2005</t>
  </si>
  <si>
    <t xml:space="preserve"> 03/2006</t>
  </si>
  <si>
    <t xml:space="preserve"> 08/2006</t>
  </si>
  <si>
    <t xml:space="preserve"> 03/2007</t>
  </si>
  <si>
    <t xml:space="preserve"> 08/2007</t>
  </si>
  <si>
    <t xml:space="preserve"> 03/2008</t>
  </si>
  <si>
    <t xml:space="preserve"> 08/2008</t>
  </si>
  <si>
    <t xml:space="preserve"> 11/2008</t>
  </si>
  <si>
    <t xml:space="preserve"> 12/2008</t>
  </si>
  <si>
    <t xml:space="preserve"> 01/2009</t>
  </si>
  <si>
    <t xml:space="preserve"> 02/2009</t>
  </si>
  <si>
    <t xml:space="preserve"> 03/2009</t>
  </si>
  <si>
    <t xml:space="preserve"> 04/2009</t>
  </si>
  <si>
    <t xml:space="preserve"> 05/2009</t>
  </si>
  <si>
    <t xml:space="preserve"> 06/2009</t>
  </si>
  <si>
    <t xml:space="preserve"> 07/2009</t>
  </si>
  <si>
    <t xml:space="preserve"> 08/2009</t>
  </si>
  <si>
    <t xml:space="preserve"> 09/2009</t>
  </si>
  <si>
    <t xml:space="preserve"> 10/2009</t>
  </si>
  <si>
    <t xml:space="preserve"> 11/2009</t>
  </si>
  <si>
    <t xml:space="preserve"> 12/2009</t>
  </si>
  <si>
    <t xml:space="preserve"> 01/2010</t>
  </si>
  <si>
    <t xml:space="preserve"> 02/2010</t>
  </si>
  <si>
    <t xml:space="preserve"> 03/2010</t>
  </si>
  <si>
    <t xml:space="preserve"> 04/2010</t>
  </si>
  <si>
    <t xml:space="preserve"> 05/2010</t>
  </si>
  <si>
    <t xml:space="preserve"> 06/2010</t>
  </si>
  <si>
    <t xml:space="preserve"> 07/2010</t>
  </si>
  <si>
    <t xml:space="preserve"> 08/2010</t>
  </si>
  <si>
    <t xml:space="preserve"> 09/2010</t>
  </si>
  <si>
    <t xml:space="preserve"> 10/2010</t>
  </si>
  <si>
    <t xml:space="preserve"> 11/2010</t>
  </si>
  <si>
    <t xml:space="preserve"> 12/2010</t>
  </si>
  <si>
    <t xml:space="preserve"> 01/2011</t>
  </si>
  <si>
    <t xml:space="preserve"> 02/2011</t>
  </si>
  <si>
    <t xml:space="preserve"> 03/2011</t>
  </si>
  <si>
    <t xml:space="preserve"> 04/2011</t>
  </si>
  <si>
    <t xml:space="preserve"> 05/2011</t>
  </si>
  <si>
    <t xml:space="preserve"> 06/2011</t>
  </si>
  <si>
    <t xml:space="preserve"> 07/2011</t>
  </si>
  <si>
    <t xml:space="preserve"> 08/2011</t>
  </si>
  <si>
    <t xml:space="preserve"> 09/2011</t>
  </si>
  <si>
    <t xml:space="preserve"> 10/2011</t>
  </si>
  <si>
    <t xml:space="preserve"> 11/2011</t>
  </si>
  <si>
    <t xml:space="preserve"> 12/2011</t>
  </si>
  <si>
    <t xml:space="preserve"> 01/2012</t>
  </si>
  <si>
    <t xml:space="preserve"> 02/2012</t>
  </si>
  <si>
    <t xml:space="preserve"> 03/2012</t>
  </si>
  <si>
    <t xml:space="preserve"> 04/2012</t>
  </si>
  <si>
    <t xml:space="preserve"> 05/2012</t>
  </si>
  <si>
    <t xml:space="preserve"> 06/2012</t>
  </si>
  <si>
    <t xml:space="preserve"> 07/2012</t>
  </si>
  <si>
    <t xml:space="preserve"> 08/2012</t>
  </si>
  <si>
    <t xml:space="preserve"> 09/2012</t>
  </si>
  <si>
    <t xml:space="preserve"> 10/2012</t>
  </si>
  <si>
    <t xml:space="preserve"> 11/2012</t>
  </si>
  <si>
    <t xml:space="preserve"> 12/2012</t>
  </si>
  <si>
    <t xml:space="preserve"> 01/2013</t>
  </si>
  <si>
    <t xml:space="preserve"> 02/2013</t>
  </si>
  <si>
    <t xml:space="preserve"> 03/2013</t>
  </si>
  <si>
    <t xml:space="preserve"> 04/2013</t>
  </si>
  <si>
    <t xml:space="preserve"> 05/2013</t>
  </si>
  <si>
    <t xml:space="preserve"> 06/2013</t>
  </si>
  <si>
    <t xml:space="preserve"> 07/2013</t>
  </si>
  <si>
    <t xml:space="preserve"> 08/2013</t>
  </si>
  <si>
    <t xml:space="preserve"> 09/2013</t>
  </si>
  <si>
    <t xml:space="preserve"> 10/2013</t>
  </si>
  <si>
    <t xml:space="preserve"> 11/2013</t>
  </si>
  <si>
    <t xml:space="preserve"> 12/2013</t>
  </si>
  <si>
    <t xml:space="preserve"> 01/2014</t>
  </si>
  <si>
    <t xml:space="preserve"> 02/2014</t>
  </si>
  <si>
    <t xml:space="preserve"> 03/2014</t>
  </si>
  <si>
    <t xml:space="preserve"> 04/2014</t>
  </si>
  <si>
    <t xml:space="preserve"> 05/2014</t>
  </si>
  <si>
    <t xml:space="preserve"> 06/2014</t>
  </si>
  <si>
    <t xml:space="preserve"> 07/2014</t>
  </si>
  <si>
    <t xml:space="preserve"> 08/2014</t>
  </si>
  <si>
    <t xml:space="preserve"> 09/2014</t>
  </si>
  <si>
    <t xml:space="preserve"> 10/2014</t>
  </si>
  <si>
    <t xml:space="preserve"> 11/2014</t>
  </si>
  <si>
    <t xml:space="preserve"> 12/2014</t>
  </si>
  <si>
    <t xml:space="preserve"> 01/2015</t>
  </si>
  <si>
    <t xml:space="preserve"> 02/2015</t>
  </si>
  <si>
    <t xml:space="preserve"> 03/2015</t>
  </si>
  <si>
    <t xml:space="preserve"> 04/2015</t>
  </si>
  <si>
    <t xml:space="preserve"> 05/2015</t>
  </si>
  <si>
    <t xml:space="preserve"> 06/2015</t>
  </si>
  <si>
    <t xml:space="preserve"> 07/2015</t>
  </si>
  <si>
    <t xml:space="preserve"> 08/2015</t>
  </si>
  <si>
    <t xml:space="preserve"> 09/2015</t>
  </si>
  <si>
    <t xml:space="preserve"> 10/2015</t>
  </si>
  <si>
    <t xml:space="preserve"> 11/2015</t>
  </si>
  <si>
    <t xml:space="preserve"> 12/2015</t>
  </si>
  <si>
    <t xml:space="preserve"> 01/2016</t>
  </si>
  <si>
    <t xml:space="preserve"> 02/2016</t>
  </si>
  <si>
    <t xml:space="preserve"> 03/2016</t>
  </si>
  <si>
    <t xml:space="preserve"> 04/2016</t>
  </si>
  <si>
    <t xml:space="preserve"> 05/2016</t>
  </si>
  <si>
    <t xml:space="preserve"> 06/2016</t>
  </si>
  <si>
    <t xml:space="preserve"> 07/2016</t>
  </si>
  <si>
    <t xml:space="preserve"> 08/2016</t>
  </si>
  <si>
    <t xml:space="preserve"> 09/2016</t>
  </si>
  <si>
    <t xml:space="preserve"> 10/2016</t>
  </si>
  <si>
    <t xml:space="preserve"> 11/2016</t>
  </si>
  <si>
    <t xml:space="preserve"> 12/2016</t>
  </si>
  <si>
    <t>Mittelstand</t>
  </si>
  <si>
    <t xml:space="preserve"> 03/2020</t>
  </si>
  <si>
    <t xml:space="preserve"> 04/2020</t>
  </si>
  <si>
    <t xml:space="preserve"> 01/2021</t>
  </si>
  <si>
    <t xml:space="preserve"> 02/2021</t>
  </si>
  <si>
    <t xml:space="preserve"> 03/2021</t>
  </si>
  <si>
    <t xml:space="preserve"> 04/2021</t>
  </si>
  <si>
    <t xml:space="preserve"> 01/2022</t>
  </si>
  <si>
    <t xml:space="preserve"> 02/2022</t>
  </si>
  <si>
    <t xml:space="preserve"> 03/2022</t>
  </si>
  <si>
    <t xml:space="preserve"> 04/2022</t>
  </si>
  <si>
    <t xml:space="preserve"> 01/2023</t>
  </si>
  <si>
    <t xml:space="preserve"> 02/2023</t>
  </si>
  <si>
    <t xml:space="preserve"> 03/2023</t>
  </si>
  <si>
    <t>Mittelstand (Durchschnitt gestrichelt)</t>
  </si>
  <si>
    <t>Großunternehmen (Durchschnitt gestrichelt)</t>
  </si>
  <si>
    <t xml:space="preserve"> 04/2023</t>
  </si>
  <si>
    <t xml:space="preserve"> 01/2024</t>
  </si>
  <si>
    <t xml:space="preserve"> 02/2024</t>
  </si>
  <si>
    <t xml:space="preserve"> 03/2024</t>
  </si>
  <si>
    <t xml:space="preserve"> 04/2024</t>
  </si>
  <si>
    <t xml:space="preserve"> 01/2025</t>
  </si>
  <si>
    <t xml:space="preserve"> 02/2025</t>
  </si>
  <si>
    <t xml:space="preserve"> 03/2025</t>
  </si>
  <si>
    <t>Die Grafik zeigt den Anteil der Unternehmen, die Kreditverhandlungen mit Banken führen, unterteilt nach KMU und Großunternehmen. Seit 2021 bewegt sich der Anteil materiell seitwärts unterhalb des historischen Durchschnitts.</t>
  </si>
  <si>
    <t>Die Grafik zeigt den Anteil der Unternehmen, die das Bankverrhalten als restriktiv einstufen, unterteilt nach KMU und Großunternehmen. Für KMU liegt dieser Anteil im dritten Quartal nahe des Höchstwerts seit 2017.</t>
  </si>
  <si>
    <t xml:space="preserve"> 04/2025</t>
  </si>
  <si>
    <t>Durchschnitt</t>
  </si>
  <si>
    <t>Maximum</t>
  </si>
  <si>
    <t>Entfernung Mx Q4 2025</t>
  </si>
  <si>
    <t>Minimum</t>
  </si>
  <si>
    <t>Entfernung Durchschnitt Q4 2025</t>
  </si>
  <si>
    <t xml:space="preserve">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</si>
</sst>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mmm\ yyyy"/>
    <numFmt numFmtId="166" formatCode="mmm\/yy"/>
    <numFmt numFmtId="167" formatCode="#,##0.0"/>
    <numFmt numFmtId="168" formatCode="m\/yyyy"/>
  </numFmts>
  <fonts count="30" x14ac:knownFonts="1">
    <font>
      <sz val="11"/>
      <color theme="1"/>
      <name val="KfW Centro Sans"/>
      <family val="2"/>
      <scheme val="minor"/>
    </font>
    <font>
      <sz val="11"/>
      <color theme="1"/>
      <name val="Arial"/>
      <family val="2"/>
    </font>
    <font>
      <b/>
      <sz val="11"/>
      <color theme="1"/>
      <name val="Arial"/>
      <family val="2"/>
    </font>
    <font>
      <b/>
      <sz val="14"/>
      <color theme="1"/>
      <name val="Arial"/>
      <family val="2"/>
    </font>
    <font>
      <sz val="9"/>
      <color theme="1"/>
      <name val="Arial"/>
      <family val="2"/>
    </font>
    <font>
      <b/>
      <sz val="14"/>
      <name val="Arial"/>
      <family val="2"/>
    </font>
    <font>
      <sz val="9"/>
      <name val="Arial"/>
      <family val="2"/>
    </font>
    <font>
      <sz val="8"/>
      <color rgb="FF5A6166"/>
      <name val="Arial"/>
      <family val="2"/>
    </font>
    <font>
      <b/>
      <sz val="8"/>
      <color rgb="FF5A6166"/>
      <name val="Arial"/>
      <family val="2"/>
    </font>
    <font>
      <sz val="10"/>
      <color indexed="10"/>
      <name val="Arial"/>
      <family val="2"/>
    </font>
    <font>
      <sz val="9"/>
      <color indexed="10"/>
      <name val="Arial"/>
      <family val="2"/>
    </font>
    <font>
      <i/>
      <sz val="8"/>
      <color rgb="FF5A6166"/>
      <name val="Arial"/>
      <family val="2"/>
    </font>
    <font>
      <sz val="8"/>
      <color theme="1"/>
      <name val="KfW Centro Sans"/>
      <family val="2"/>
      <scheme val="minor"/>
    </font>
    <font>
      <i/>
      <sz val="11"/>
      <color theme="1"/>
      <name val="Arial"/>
      <family val="2"/>
    </font>
    <font>
      <sz val="8"/>
      <color theme="1"/>
      <name val="Arial"/>
      <family val="2"/>
    </font>
    <font>
      <b/>
      <sz val="11"/>
      <color rgb="FFFF0000"/>
      <name val="Arial"/>
      <family val="2"/>
    </font>
    <font>
      <b/>
      <sz val="10"/>
      <name val="Arial"/>
      <family val="2"/>
    </font>
    <font>
      <sz val="10"/>
      <name val="Arial"/>
      <family val="2"/>
    </font>
    <font>
      <sz val="6"/>
      <name val="Arial"/>
      <family val="2"/>
    </font>
    <font>
      <sz val="10"/>
      <color indexed="8"/>
      <name val="Arial"/>
      <family val="2"/>
    </font>
    <font>
      <sz val="10"/>
      <color rgb="FF000000"/>
      <name val="Arial"/>
      <family val="2"/>
    </font>
    <font>
      <sz val="8"/>
      <name val="KfW Centro Sans"/>
      <family val="2"/>
      <scheme val="minor"/>
    </font>
    <font>
      <sz val="8"/>
      <color rgb="FF41484C"/>
      <name val="Arial"/>
      <family val="2"/>
    </font>
    <font>
      <b/>
      <sz val="8"/>
      <color rgb="FF41484C"/>
      <name val="Arial"/>
      <family val="2"/>
    </font>
    <font>
      <b/>
      <i/>
      <sz val="8"/>
      <color rgb="FF41484C"/>
      <name val="Arial"/>
      <family val="2"/>
    </font>
    <font>
      <sz val="11"/>
      <color theme="1"/>
      <name val="KfW Centro Sans"/>
      <family val="2"/>
      <scheme val="minor"/>
    </font>
    <font>
      <sz val="8"/>
      <name val="Arial"/>
      <family val="2"/>
    </font>
    <font>
      <b/>
      <sz val="8"/>
      <name val="Arial"/>
      <family val="2"/>
    </font>
    <font>
      <sz val="11"/>
      <name val="KfW Centro Sans"/>
      <family val="2"/>
      <scheme val="minor"/>
    </font>
    <font>
      <i/>
      <sz val="8"/>
      <name val="Arial"/>
      <family val="2"/>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E3A5A5"/>
        <bgColor indexed="64"/>
      </patternFill>
    </fill>
    <fill>
      <patternFill patternType="solid">
        <fgColor theme="0"/>
        <bgColor indexed="64"/>
      </patternFill>
    </fill>
    <fill>
      <patternFill patternType="solid">
        <fgColor indexed="9"/>
        <bgColor indexed="64"/>
      </patternFill>
    </fill>
    <fill>
      <patternFill patternType="solid">
        <fgColor rgb="FFBBD9E8"/>
        <bgColor indexed="64"/>
      </patternFill>
    </fill>
    <fill>
      <patternFill patternType="solid">
        <fgColor rgb="FFFFFFFF"/>
        <bgColor rgb="FF000000"/>
      </patternFill>
    </fill>
    <fill>
      <patternFill patternType="solid">
        <fgColor rgb="FFECFDED"/>
        <bgColor indexed="64"/>
      </patternFill>
    </fill>
    <fill>
      <patternFill patternType="solid">
        <fgColor rgb="FFE9F5FB"/>
        <bgColor indexed="64"/>
      </patternFill>
    </fill>
  </fills>
  <borders count="47">
    <border>
      <left/>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theme="0"/>
      </left>
      <right/>
      <top style="thin">
        <color theme="0"/>
      </top>
      <bottom style="thin">
        <color theme="0"/>
      </bottom>
      <diagonal/>
    </border>
    <border>
      <left style="thick">
        <color theme="0"/>
      </left>
      <right/>
      <top style="thick">
        <color theme="0"/>
      </top>
      <bottom style="thin">
        <color rgb="FF5A6166"/>
      </bottom>
      <diagonal/>
    </border>
    <border>
      <left/>
      <right/>
      <top style="thick">
        <color theme="0"/>
      </top>
      <bottom style="thin">
        <color rgb="FF5A6166"/>
      </bottom>
      <diagonal/>
    </border>
    <border>
      <left/>
      <right style="thick">
        <color theme="0"/>
      </right>
      <top style="thick">
        <color theme="0"/>
      </top>
      <bottom style="thin">
        <color rgb="FF5A6166"/>
      </bottom>
      <diagonal/>
    </border>
    <border>
      <left style="thin">
        <color theme="0"/>
      </left>
      <right style="thin">
        <color theme="0"/>
      </right>
      <top style="thin">
        <color rgb="FF5A6166"/>
      </top>
      <bottom style="thin">
        <color rgb="FF5A6166"/>
      </bottom>
      <diagonal/>
    </border>
    <border>
      <left style="thin">
        <color theme="0"/>
      </left>
      <right style="thin">
        <color theme="0"/>
      </right>
      <top style="thin">
        <color theme="0"/>
      </top>
      <bottom style="thin">
        <color theme="0"/>
      </bottom>
      <diagonal/>
    </border>
    <border>
      <left style="thin">
        <color theme="0"/>
      </left>
      <right/>
      <top/>
      <bottom style="thin">
        <color rgb="FF5A6166"/>
      </bottom>
      <diagonal/>
    </border>
    <border>
      <left/>
      <right style="thick">
        <color theme="0"/>
      </right>
      <top/>
      <bottom/>
      <diagonal/>
    </border>
    <border>
      <left style="thick">
        <color theme="0"/>
      </left>
      <right style="thick">
        <color theme="0"/>
      </right>
      <top style="thick">
        <color theme="0"/>
      </top>
      <bottom style="thin">
        <color rgb="FF5A6166"/>
      </bottom>
      <diagonal/>
    </border>
    <border>
      <left/>
      <right/>
      <top style="thin">
        <color indexed="10"/>
      </top>
      <bottom/>
      <diagonal/>
    </border>
    <border>
      <left/>
      <right/>
      <top/>
      <bottom style="thin">
        <color indexed="10"/>
      </bottom>
      <diagonal/>
    </border>
    <border>
      <left/>
      <right/>
      <top style="thin">
        <color indexed="25"/>
      </top>
      <bottom/>
      <diagonal/>
    </border>
    <border>
      <left/>
      <right style="thick">
        <color rgb="FFFFFFFF"/>
      </right>
      <top/>
      <bottom/>
      <diagonal/>
    </border>
    <border>
      <left/>
      <right/>
      <top/>
      <bottom style="thin">
        <color rgb="FF5A6166"/>
      </bottom>
      <diagonal/>
    </border>
    <border>
      <left/>
      <right style="thin">
        <color theme="0"/>
      </right>
      <top/>
      <bottom style="thin">
        <color rgb="FF5A6166"/>
      </bottom>
      <diagonal/>
    </border>
    <border>
      <left style="thin">
        <color theme="0"/>
      </left>
      <right style="thin">
        <color theme="0"/>
      </right>
      <top/>
      <bottom style="thin">
        <color rgb="FF5A6166"/>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C0C0C0"/>
      </bottom>
      <diagonal/>
    </border>
    <border>
      <left/>
      <right/>
      <top/>
      <bottom style="thin">
        <color rgb="FFFF0000"/>
      </bottom>
      <diagonal/>
    </border>
    <border>
      <left/>
      <right/>
      <top style="thin">
        <color rgb="FFFF0000"/>
      </top>
      <bottom/>
      <diagonal/>
    </border>
    <border>
      <left/>
      <right/>
      <top style="thin">
        <color theme="3"/>
      </top>
      <bottom/>
      <diagonal/>
    </border>
    <border>
      <left style="thin">
        <color theme="0"/>
      </left>
      <right/>
      <top style="thin">
        <color rgb="FF5A6166"/>
      </top>
      <bottom style="thin">
        <color rgb="FF5A6166"/>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style="thick">
        <color theme="0"/>
      </right>
      <top style="thick">
        <color theme="0"/>
      </top>
      <bottom style="thin">
        <color indexed="64"/>
      </bottom>
      <diagonal/>
    </border>
    <border>
      <left/>
      <right/>
      <top style="thin">
        <color rgb="FF5A6166"/>
      </top>
      <bottom style="thin">
        <color indexed="64"/>
      </bottom>
      <diagonal/>
    </border>
    <border>
      <left style="thin">
        <color theme="0"/>
      </left>
      <right style="thin">
        <color theme="0"/>
      </right>
      <top/>
      <bottom style="thin">
        <color theme="0"/>
      </bottom>
      <diagonal/>
    </border>
    <border>
      <left/>
      <right style="thick">
        <color theme="0"/>
      </right>
      <top style="thick">
        <color theme="0"/>
      </top>
      <bottom style="thin">
        <color indexed="64"/>
      </bottom>
      <diagonal/>
    </border>
    <border>
      <left/>
      <right/>
      <top style="thin">
        <color theme="0"/>
      </top>
      <bottom style="thin">
        <color indexed="64"/>
      </bottom>
      <diagonal/>
    </border>
    <border>
      <left/>
      <right style="thick">
        <color rgb="FFFFFFFF"/>
      </right>
      <top/>
      <bottom style="thin">
        <color indexed="64"/>
      </bottom>
      <diagonal/>
    </border>
    <border>
      <left/>
      <right/>
      <top style="thin">
        <color indexed="64"/>
      </top>
      <bottom style="thin">
        <color indexed="64"/>
      </bottom>
      <diagonal/>
    </border>
    <border>
      <left style="thick">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0" borderId="0"/>
    <xf numFmtId="43" fontId="25" fillId="0" borderId="0" applyFont="0" applyFill="0" applyBorder="0" applyAlignment="0" applyProtection="0"/>
  </cellStyleXfs>
  <cellXfs count="231">
    <xf numFmtId="0" fontId="0" fillId="0" borderId="0" xfId="0"/>
    <xf numFmtId="0" fontId="1" fillId="0" borderId="0" xfId="0" applyFont="1"/>
    <xf numFmtId="165" fontId="1" fillId="0" borderId="0" xfId="0" applyNumberFormat="1" applyFont="1"/>
    <xf numFmtId="164" fontId="1" fillId="0" borderId="0" xfId="0" applyNumberFormat="1" applyFont="1"/>
    <xf numFmtId="0" fontId="3" fillId="10" borderId="0" xfId="0" applyFont="1" applyFill="1"/>
    <xf numFmtId="0" fontId="1" fillId="10" borderId="0" xfId="0" applyFont="1" applyFill="1"/>
    <xf numFmtId="0" fontId="2" fillId="10" borderId="0" xfId="0" applyFont="1" applyFill="1"/>
    <xf numFmtId="0" fontId="4" fillId="10" borderId="0" xfId="0" applyFont="1" applyFill="1"/>
    <xf numFmtId="0" fontId="5" fillId="10" borderId="0" xfId="0" applyFont="1" applyFill="1"/>
    <xf numFmtId="0" fontId="6" fillId="11" borderId="0" xfId="0" applyFont="1" applyFill="1"/>
    <xf numFmtId="166" fontId="7" fillId="10" borderId="1" xfId="0" applyNumberFormat="1" applyFont="1" applyFill="1" applyBorder="1" applyAlignment="1">
      <alignment horizontal="left" vertical="center"/>
    </xf>
    <xf numFmtId="166" fontId="7" fillId="0" borderId="2" xfId="0" applyNumberFormat="1" applyFont="1" applyBorder="1" applyAlignment="1">
      <alignment horizontal="left" vertical="center"/>
    </xf>
    <xf numFmtId="166" fontId="7" fillId="0" borderId="3" xfId="0" applyNumberFormat="1" applyFont="1" applyBorder="1" applyAlignment="1">
      <alignment horizontal="left" vertical="center"/>
    </xf>
    <xf numFmtId="166" fontId="7" fillId="0" borderId="4" xfId="0" applyNumberFormat="1" applyFont="1" applyBorder="1" applyAlignment="1">
      <alignment horizontal="right" vertical="center"/>
    </xf>
    <xf numFmtId="0" fontId="9" fillId="0" borderId="0" xfId="0" applyFont="1" applyAlignment="1">
      <alignment horizontal="center"/>
    </xf>
    <xf numFmtId="0" fontId="9" fillId="0" borderId="0" xfId="0" applyFont="1" applyAlignment="1">
      <alignment horizontal="right"/>
    </xf>
    <xf numFmtId="0" fontId="7" fillId="11" borderId="4" xfId="0" applyFont="1" applyFill="1" applyBorder="1" applyAlignment="1">
      <alignment vertical="center"/>
    </xf>
    <xf numFmtId="166" fontId="7" fillId="12" borderId="8" xfId="0" applyNumberFormat="1" applyFont="1" applyFill="1" applyBorder="1" applyAlignment="1">
      <alignment horizontal="right" vertical="center"/>
    </xf>
    <xf numFmtId="166" fontId="7" fillId="10" borderId="8" xfId="0" applyNumberFormat="1" applyFont="1" applyFill="1" applyBorder="1" applyAlignment="1">
      <alignment horizontal="right" vertical="center"/>
    </xf>
    <xf numFmtId="166" fontId="7" fillId="0" borderId="8" xfId="0" applyNumberFormat="1" applyFont="1" applyBorder="1" applyAlignment="1">
      <alignment horizontal="right" vertical="center"/>
    </xf>
    <xf numFmtId="0" fontId="9" fillId="0" borderId="0" xfId="0" applyFont="1"/>
    <xf numFmtId="0" fontId="8" fillId="11" borderId="0" xfId="0" applyFont="1" applyFill="1" applyBorder="1" applyAlignment="1">
      <alignment vertical="center"/>
    </xf>
    <xf numFmtId="167" fontId="7" fillId="11" borderId="9" xfId="0" applyNumberFormat="1" applyFont="1" applyFill="1" applyBorder="1" applyAlignment="1">
      <alignment horizontal="right"/>
    </xf>
    <xf numFmtId="0" fontId="7" fillId="10" borderId="0" xfId="0" applyFont="1" applyFill="1" applyBorder="1" applyAlignment="1">
      <alignment vertical="center"/>
    </xf>
    <xf numFmtId="0" fontId="7" fillId="11" borderId="0" xfId="0" applyFont="1" applyFill="1" applyBorder="1" applyAlignment="1">
      <alignment vertical="center"/>
    </xf>
    <xf numFmtId="164" fontId="7" fillId="10" borderId="0" xfId="0" applyNumberFormat="1" applyFont="1" applyFill="1" applyBorder="1" applyAlignment="1">
      <alignment horizontal="right" vertical="center"/>
    </xf>
    <xf numFmtId="4" fontId="10" fillId="0" borderId="0" xfId="0" applyNumberFormat="1" applyFont="1" applyFill="1" applyBorder="1" applyAlignment="1">
      <alignment horizontal="center"/>
    </xf>
    <xf numFmtId="164" fontId="9" fillId="0" borderId="0" xfId="0" applyNumberFormat="1" applyFont="1" applyAlignment="1">
      <alignment horizontal="center"/>
    </xf>
    <xf numFmtId="0" fontId="11" fillId="11" borderId="0" xfId="0" applyFont="1" applyFill="1" applyBorder="1"/>
    <xf numFmtId="4" fontId="10" fillId="0" borderId="13" xfId="0" applyNumberFormat="1" applyFont="1" applyFill="1" applyBorder="1" applyAlignment="1">
      <alignment horizontal="center"/>
    </xf>
    <xf numFmtId="0" fontId="9" fillId="0" borderId="13" xfId="0" applyFont="1" applyBorder="1"/>
    <xf numFmtId="4" fontId="10" fillId="0" borderId="14" xfId="0" applyNumberFormat="1" applyFont="1" applyFill="1" applyBorder="1" applyAlignment="1">
      <alignment horizontal="center"/>
    </xf>
    <xf numFmtId="0" fontId="9" fillId="0" borderId="14" xfId="0" applyFont="1" applyBorder="1"/>
    <xf numFmtId="14" fontId="1" fillId="0" borderId="0" xfId="0" applyNumberFormat="1" applyFont="1"/>
    <xf numFmtId="0" fontId="2" fillId="0" borderId="0" xfId="0" applyFont="1"/>
    <xf numFmtId="0" fontId="13" fillId="0" borderId="0" xfId="0" applyFont="1"/>
    <xf numFmtId="164" fontId="13" fillId="0" borderId="0" xfId="0" applyNumberFormat="1" applyFont="1"/>
    <xf numFmtId="0" fontId="1" fillId="2" borderId="0" xfId="0" applyFont="1" applyFill="1"/>
    <xf numFmtId="0" fontId="15" fillId="0" borderId="0" xfId="0" applyFont="1"/>
    <xf numFmtId="0" fontId="5" fillId="0" borderId="0" xfId="0" applyFont="1"/>
    <xf numFmtId="0" fontId="0" fillId="0" borderId="0" xfId="0"/>
    <xf numFmtId="164" fontId="0" fillId="0" borderId="0" xfId="0" applyNumberFormat="1"/>
    <xf numFmtId="164" fontId="16" fillId="0" borderId="0" xfId="0" applyNumberFormat="1" applyFont="1" applyAlignment="1">
      <alignment horizontal="center"/>
    </xf>
    <xf numFmtId="0" fontId="16" fillId="0" borderId="0" xfId="0" applyFont="1" applyAlignment="1">
      <alignment horizontal="center"/>
    </xf>
    <xf numFmtId="0" fontId="16" fillId="0" borderId="0" xfId="0" applyFont="1"/>
    <xf numFmtId="164" fontId="0" fillId="0" borderId="0" xfId="0" applyNumberFormat="1" applyAlignment="1">
      <alignment horizontal="center"/>
    </xf>
    <xf numFmtId="0" fontId="0" fillId="0" borderId="0" xfId="0" applyAlignment="1">
      <alignment horizontal="center"/>
    </xf>
    <xf numFmtId="0" fontId="17" fillId="0" borderId="0" xfId="0" applyFont="1"/>
    <xf numFmtId="0" fontId="16" fillId="0" borderId="22" xfId="0" applyFont="1" applyBorder="1" applyAlignment="1">
      <alignment horizontal="center"/>
    </xf>
    <xf numFmtId="164" fontId="16" fillId="0" borderId="20" xfId="0" applyNumberFormat="1" applyFont="1" applyBorder="1" applyAlignment="1">
      <alignment horizontal="center"/>
    </xf>
    <xf numFmtId="164" fontId="16" fillId="0" borderId="22" xfId="0" applyNumberFormat="1" applyFont="1" applyBorder="1" applyAlignment="1">
      <alignment horizontal="center"/>
    </xf>
    <xf numFmtId="0" fontId="0" fillId="0" borderId="23" xfId="0" applyBorder="1" applyAlignment="1">
      <alignment horizontal="center"/>
    </xf>
    <xf numFmtId="164" fontId="0" fillId="0" borderId="21" xfId="0" applyNumberFormat="1" applyBorder="1" applyAlignment="1">
      <alignment horizontal="center"/>
    </xf>
    <xf numFmtId="164" fontId="0" fillId="0" borderId="23" xfId="0" applyNumberFormat="1" applyBorder="1" applyAlignment="1">
      <alignment horizontal="center"/>
    </xf>
    <xf numFmtId="164" fontId="16" fillId="0" borderId="23" xfId="0" applyNumberFormat="1" applyFont="1" applyBorder="1" applyAlignment="1">
      <alignment horizontal="center"/>
    </xf>
    <xf numFmtId="168" fontId="17" fillId="0" borderId="24" xfId="0" applyNumberFormat="1" applyFont="1" applyFill="1" applyBorder="1"/>
    <xf numFmtId="164" fontId="20" fillId="0" borderId="22" xfId="1" applyNumberFormat="1" applyFont="1" applyFill="1" applyBorder="1" applyAlignment="1">
      <alignment horizontal="center"/>
    </xf>
    <xf numFmtId="164" fontId="20" fillId="0" borderId="22" xfId="1" applyNumberFormat="1" applyFont="1" applyFill="1" applyBorder="1" applyAlignment="1">
      <alignment horizontal="center" wrapText="1"/>
    </xf>
    <xf numFmtId="164" fontId="0" fillId="0" borderId="22" xfId="0" applyNumberFormat="1" applyFont="1" applyFill="1" applyBorder="1" applyAlignment="1">
      <alignment horizontal="center"/>
    </xf>
    <xf numFmtId="168" fontId="17" fillId="0" borderId="25" xfId="0" applyNumberFormat="1" applyFont="1" applyFill="1" applyBorder="1"/>
    <xf numFmtId="164" fontId="20" fillId="0" borderId="26" xfId="1" applyNumberFormat="1" applyFont="1" applyFill="1" applyBorder="1" applyAlignment="1">
      <alignment horizontal="center" wrapText="1"/>
    </xf>
    <xf numFmtId="164" fontId="0" fillId="0" borderId="26" xfId="0" applyNumberFormat="1" applyFont="1" applyFill="1" applyBorder="1" applyAlignment="1">
      <alignment horizontal="center"/>
    </xf>
    <xf numFmtId="164" fontId="20" fillId="0" borderId="26" xfId="1" applyNumberFormat="1" applyFont="1" applyFill="1" applyBorder="1" applyAlignment="1">
      <alignment horizontal="center"/>
    </xf>
    <xf numFmtId="164" fontId="20" fillId="0" borderId="27" xfId="1" applyNumberFormat="1" applyFont="1" applyFill="1" applyBorder="1" applyAlignment="1">
      <alignment horizontal="center" wrapText="1"/>
    </xf>
    <xf numFmtId="164" fontId="0" fillId="0" borderId="0" xfId="0" applyNumberFormat="1" applyFill="1" applyBorder="1" applyAlignment="1">
      <alignment horizontal="center"/>
    </xf>
    <xf numFmtId="167" fontId="1" fillId="0" borderId="0" xfId="0" applyNumberFormat="1" applyFont="1"/>
    <xf numFmtId="0" fontId="9" fillId="0" borderId="28" xfId="0" applyFont="1" applyBorder="1"/>
    <xf numFmtId="164" fontId="9" fillId="0" borderId="28" xfId="0" applyNumberFormat="1" applyFont="1" applyBorder="1" applyAlignment="1">
      <alignment horizontal="center"/>
    </xf>
    <xf numFmtId="0" fontId="9" fillId="0" borderId="29" xfId="0" applyFont="1" applyBorder="1"/>
    <xf numFmtId="164" fontId="9" fillId="0" borderId="29" xfId="0" applyNumberFormat="1" applyFont="1" applyBorder="1" applyAlignment="1">
      <alignment horizontal="center"/>
    </xf>
    <xf numFmtId="4" fontId="10" fillId="0" borderId="29" xfId="0" applyNumberFormat="1" applyFont="1" applyFill="1" applyBorder="1" applyAlignment="1">
      <alignment horizontal="center"/>
    </xf>
    <xf numFmtId="0" fontId="1" fillId="0" borderId="29" xfId="0" applyFont="1" applyBorder="1"/>
    <xf numFmtId="0" fontId="0" fillId="0" borderId="28" xfId="0" applyBorder="1"/>
    <xf numFmtId="0" fontId="9" fillId="0" borderId="28" xfId="0" applyFont="1" applyBorder="1" applyAlignment="1">
      <alignment horizontal="right"/>
    </xf>
    <xf numFmtId="0" fontId="1" fillId="0" borderId="30" xfId="0" applyFont="1" applyBorder="1"/>
    <xf numFmtId="164" fontId="1" fillId="0" borderId="0" xfId="0" applyNumberFormat="1" applyFont="1" applyFill="1"/>
    <xf numFmtId="0" fontId="0" fillId="0" borderId="0" xfId="0"/>
    <xf numFmtId="0" fontId="0" fillId="8" borderId="0" xfId="0" applyFill="1"/>
    <xf numFmtId="0" fontId="0" fillId="9" borderId="0" xfId="0" applyFill="1"/>
    <xf numFmtId="164" fontId="0" fillId="0" borderId="0" xfId="0" applyNumberFormat="1"/>
    <xf numFmtId="166" fontId="7" fillId="0" borderId="31" xfId="0" applyNumberFormat="1" applyFont="1" applyBorder="1" applyAlignment="1">
      <alignment horizontal="right" vertical="center"/>
    </xf>
    <xf numFmtId="0" fontId="7" fillId="14" borderId="0" xfId="0" applyFont="1" applyFill="1" applyBorder="1" applyAlignment="1">
      <alignment vertical="center"/>
    </xf>
    <xf numFmtId="4" fontId="10" fillId="0" borderId="21" xfId="0" applyNumberFormat="1" applyFont="1" applyFill="1" applyBorder="1" applyAlignment="1">
      <alignment horizontal="center"/>
    </xf>
    <xf numFmtId="166" fontId="7" fillId="14" borderId="35" xfId="0" applyNumberFormat="1" applyFont="1" applyFill="1" applyBorder="1" applyAlignment="1">
      <alignment horizontal="right" vertical="center"/>
    </xf>
    <xf numFmtId="0" fontId="22" fillId="11" borderId="0" xfId="0" applyFont="1" applyFill="1" applyAlignment="1">
      <alignment vertical="center"/>
    </xf>
    <xf numFmtId="0" fontId="22" fillId="11" borderId="0" xfId="0" applyFont="1" applyFill="1" applyBorder="1" applyAlignment="1">
      <alignment horizontal="left" vertical="center"/>
    </xf>
    <xf numFmtId="164" fontId="22" fillId="0" borderId="9" xfId="0" applyNumberFormat="1" applyFont="1" applyBorder="1" applyAlignment="1">
      <alignment horizontal="right" vertical="center"/>
    </xf>
    <xf numFmtId="164" fontId="22" fillId="10" borderId="0" xfId="0" applyNumberFormat="1" applyFont="1" applyFill="1" applyBorder="1" applyAlignment="1">
      <alignment horizontal="right" vertical="center"/>
    </xf>
    <xf numFmtId="167" fontId="22" fillId="11" borderId="0" xfId="0" applyNumberFormat="1" applyFont="1" applyFill="1" applyBorder="1" applyAlignment="1">
      <alignment horizontal="right"/>
    </xf>
    <xf numFmtId="167" fontId="22" fillId="14" borderId="0" xfId="0" applyNumberFormat="1" applyFont="1" applyFill="1" applyBorder="1" applyAlignment="1">
      <alignment horizontal="right"/>
    </xf>
    <xf numFmtId="164" fontId="22" fillId="10" borderId="7" xfId="0" applyNumberFormat="1" applyFont="1" applyFill="1" applyBorder="1" applyAlignment="1">
      <alignment vertical="center"/>
    </xf>
    <xf numFmtId="167" fontId="22" fillId="11" borderId="9" xfId="0" applyNumberFormat="1" applyFont="1" applyFill="1" applyBorder="1" applyAlignment="1">
      <alignment horizontal="right"/>
    </xf>
    <xf numFmtId="164" fontId="22" fillId="10" borderId="10" xfId="0" applyNumberFormat="1" applyFont="1" applyFill="1" applyBorder="1" applyAlignment="1">
      <alignment horizontal="right" vertical="center"/>
    </xf>
    <xf numFmtId="164" fontId="22" fillId="10" borderId="11" xfId="0" applyNumberFormat="1" applyFont="1" applyFill="1" applyBorder="1" applyAlignment="1">
      <alignment horizontal="right" vertical="center"/>
    </xf>
    <xf numFmtId="164" fontId="22" fillId="0" borderId="12" xfId="0" applyNumberFormat="1" applyFont="1" applyBorder="1" applyAlignment="1">
      <alignment horizontal="right" vertical="center"/>
    </xf>
    <xf numFmtId="164" fontId="22" fillId="14" borderId="21" xfId="0" applyNumberFormat="1" applyFont="1" applyFill="1" applyBorder="1" applyAlignment="1">
      <alignment horizontal="right" vertical="center"/>
    </xf>
    <xf numFmtId="0" fontId="22" fillId="11" borderId="17" xfId="0" applyFont="1" applyFill="1" applyBorder="1"/>
    <xf numFmtId="0" fontId="22" fillId="11" borderId="0" xfId="0" applyFont="1" applyFill="1" applyBorder="1" applyAlignment="1">
      <alignment vertical="center"/>
    </xf>
    <xf numFmtId="0" fontId="22" fillId="11" borderId="15" xfId="0" applyFont="1" applyFill="1" applyBorder="1" applyAlignment="1">
      <alignment horizontal="left" vertical="center"/>
    </xf>
    <xf numFmtId="164" fontId="22" fillId="10" borderId="32" xfId="0" applyNumberFormat="1" applyFont="1" applyFill="1" applyBorder="1" applyAlignment="1">
      <alignment horizontal="right" vertical="center"/>
    </xf>
    <xf numFmtId="164" fontId="22" fillId="10" borderId="33" xfId="0" applyNumberFormat="1" applyFont="1" applyFill="1" applyBorder="1" applyAlignment="1">
      <alignment horizontal="right" vertical="center"/>
    </xf>
    <xf numFmtId="164" fontId="22" fillId="0" borderId="34" xfId="0" applyNumberFormat="1" applyFont="1" applyBorder="1" applyAlignment="1">
      <alignment horizontal="right" vertical="center"/>
    </xf>
    <xf numFmtId="164" fontId="22" fillId="10" borderId="7" xfId="0" applyNumberFormat="1" applyFont="1" applyFill="1" applyBorder="1" applyAlignment="1">
      <alignment horizontal="left" vertical="center"/>
    </xf>
    <xf numFmtId="164" fontId="22" fillId="13" borderId="16" xfId="0" applyNumberFormat="1" applyFont="1" applyFill="1" applyBorder="1" applyAlignment="1">
      <alignment horizontal="right" vertical="center"/>
    </xf>
    <xf numFmtId="164" fontId="23" fillId="0" borderId="6" xfId="0" applyNumberFormat="1" applyFont="1" applyBorder="1" applyAlignment="1">
      <alignment horizontal="left" vertical="center"/>
    </xf>
    <xf numFmtId="164" fontId="22" fillId="0" borderId="19" xfId="0" applyNumberFormat="1" applyFont="1" applyBorder="1" applyAlignment="1">
      <alignment horizontal="left" vertical="center"/>
    </xf>
    <xf numFmtId="164" fontId="22" fillId="10" borderId="6" xfId="0" applyNumberFormat="1" applyFont="1" applyFill="1" applyBorder="1" applyAlignment="1">
      <alignment horizontal="right" vertical="center" indent="1"/>
    </xf>
    <xf numFmtId="164" fontId="22" fillId="0" borderId="18" xfId="0" applyNumberFormat="1" applyFont="1" applyBorder="1" applyAlignment="1">
      <alignment horizontal="right" vertical="center"/>
    </xf>
    <xf numFmtId="164" fontId="22" fillId="0" borderId="36" xfId="0" applyNumberFormat="1" applyFont="1" applyBorder="1" applyAlignment="1">
      <alignment horizontal="right" vertical="center"/>
    </xf>
    <xf numFmtId="0" fontId="23" fillId="15" borderId="0" xfId="0" applyFont="1" applyFill="1" applyBorder="1"/>
    <xf numFmtId="0" fontId="23" fillId="15" borderId="0" xfId="0" applyFont="1" applyFill="1" applyBorder="1" applyAlignment="1">
      <alignment horizontal="left" vertical="center"/>
    </xf>
    <xf numFmtId="167" fontId="24" fillId="15" borderId="0" xfId="0" applyNumberFormat="1" applyFont="1" applyFill="1" applyBorder="1" applyAlignment="1">
      <alignment horizontal="right" indent="1"/>
    </xf>
    <xf numFmtId="164" fontId="23" fillId="15" borderId="0" xfId="0" applyNumberFormat="1" applyFont="1" applyFill="1" applyBorder="1" applyAlignment="1">
      <alignment horizontal="right" vertical="center"/>
    </xf>
    <xf numFmtId="0" fontId="22" fillId="11" borderId="21" xfId="0" applyFont="1" applyFill="1" applyBorder="1"/>
    <xf numFmtId="164" fontId="22" fillId="10" borderId="37" xfId="0" applyNumberFormat="1" applyFont="1" applyFill="1" applyBorder="1" applyAlignment="1">
      <alignment horizontal="left" vertical="center"/>
    </xf>
    <xf numFmtId="167" fontId="22" fillId="11" borderId="38" xfId="0" applyNumberFormat="1" applyFont="1" applyFill="1" applyBorder="1" applyAlignment="1">
      <alignment horizontal="right"/>
    </xf>
    <xf numFmtId="164" fontId="22" fillId="13" borderId="39" xfId="0" applyNumberFormat="1" applyFont="1" applyFill="1" applyBorder="1" applyAlignment="1">
      <alignment horizontal="right" vertical="center"/>
    </xf>
    <xf numFmtId="0" fontId="23" fillId="15" borderId="21" xfId="0" applyFont="1" applyFill="1" applyBorder="1"/>
    <xf numFmtId="0" fontId="23" fillId="15" borderId="21" xfId="0" applyFont="1" applyFill="1" applyBorder="1" applyAlignment="1">
      <alignment vertical="center"/>
    </xf>
    <xf numFmtId="167" fontId="22" fillId="15" borderId="21" xfId="0" applyNumberFormat="1" applyFont="1" applyFill="1" applyBorder="1" applyAlignment="1">
      <alignment horizontal="right"/>
    </xf>
    <xf numFmtId="166" fontId="7" fillId="14" borderId="40" xfId="0" applyNumberFormat="1" applyFont="1" applyFill="1" applyBorder="1" applyAlignment="1">
      <alignment horizontal="right" vertical="center"/>
    </xf>
    <xf numFmtId="167" fontId="22" fillId="10" borderId="0" xfId="0" applyNumberFormat="1" applyFont="1" applyFill="1" applyBorder="1" applyAlignment="1">
      <alignment horizontal="right"/>
    </xf>
    <xf numFmtId="166" fontId="7" fillId="10" borderId="0" xfId="0" applyNumberFormat="1" applyFont="1" applyFill="1" applyBorder="1" applyAlignment="1">
      <alignment horizontal="right" vertical="center"/>
    </xf>
    <xf numFmtId="0" fontId="23" fillId="11" borderId="0" xfId="0" applyFont="1" applyFill="1" applyBorder="1" applyAlignment="1">
      <alignment vertical="center"/>
    </xf>
    <xf numFmtId="164" fontId="23" fillId="0" borderId="5" xfId="0" applyNumberFormat="1" applyFont="1" applyBorder="1" applyAlignment="1">
      <alignment horizontal="left" vertical="center"/>
    </xf>
    <xf numFmtId="164" fontId="22" fillId="14" borderId="41" xfId="0" applyNumberFormat="1" applyFont="1" applyFill="1" applyBorder="1" applyAlignment="1">
      <alignment horizontal="right" vertical="center"/>
    </xf>
    <xf numFmtId="167" fontId="22" fillId="14" borderId="21" xfId="0" applyNumberFormat="1" applyFont="1" applyFill="1" applyBorder="1" applyAlignment="1">
      <alignment horizontal="right" vertical="center"/>
    </xf>
    <xf numFmtId="167" fontId="22" fillId="14" borderId="0" xfId="0" applyNumberFormat="1" applyFont="1" applyFill="1" applyBorder="1" applyAlignment="1">
      <alignment horizontal="right" vertical="center"/>
    </xf>
    <xf numFmtId="167" fontId="23" fillId="15" borderId="0" xfId="0" applyNumberFormat="1" applyFont="1" applyFill="1" applyBorder="1" applyAlignment="1">
      <alignment horizontal="right" vertical="center"/>
    </xf>
    <xf numFmtId="167" fontId="23" fillId="10" borderId="0" xfId="0" applyNumberFormat="1" applyFont="1" applyFill="1" applyBorder="1" applyAlignment="1">
      <alignment horizontal="right" vertical="center"/>
    </xf>
    <xf numFmtId="167" fontId="23" fillId="15" borderId="21" xfId="0" applyNumberFormat="1" applyFont="1" applyFill="1" applyBorder="1" applyAlignment="1">
      <alignment horizontal="right" vertical="center"/>
    </xf>
    <xf numFmtId="164" fontId="23" fillId="15" borderId="21" xfId="0" applyNumberFormat="1" applyFont="1" applyFill="1" applyBorder="1" applyAlignment="1">
      <alignment horizontal="right" vertical="center"/>
    </xf>
    <xf numFmtId="17" fontId="1" fillId="0" borderId="0" xfId="0" applyNumberFormat="1" applyFont="1"/>
    <xf numFmtId="43" fontId="1" fillId="0" borderId="0" xfId="2" applyFont="1"/>
    <xf numFmtId="43" fontId="1" fillId="0" borderId="42" xfId="2" applyFont="1" applyBorder="1"/>
    <xf numFmtId="43" fontId="1" fillId="0" borderId="25" xfId="2" applyFont="1" applyBorder="1"/>
    <xf numFmtId="0" fontId="0" fillId="0" borderId="0" xfId="0" applyBorder="1"/>
    <xf numFmtId="0" fontId="1" fillId="0" borderId="45" xfId="0" applyFont="1" applyBorder="1" applyAlignment="1">
      <alignment wrapText="1"/>
    </xf>
    <xf numFmtId="0" fontId="1" fillId="0" borderId="46" xfId="0" applyFont="1" applyBorder="1" applyAlignment="1">
      <alignment wrapText="1"/>
    </xf>
    <xf numFmtId="0" fontId="1" fillId="0" borderId="40" xfId="0" applyFont="1" applyBorder="1" applyAlignment="1">
      <alignment wrapText="1"/>
    </xf>
    <xf numFmtId="0" fontId="1" fillId="0" borderId="46" xfId="0" applyFont="1" applyBorder="1" applyAlignment="1">
      <alignment horizontal="left" wrapText="1"/>
    </xf>
    <xf numFmtId="0" fontId="1" fillId="0" borderId="40" xfId="0" applyFont="1" applyBorder="1" applyAlignment="1">
      <alignment horizontal="left" wrapText="1"/>
    </xf>
    <xf numFmtId="0" fontId="1" fillId="0" borderId="21" xfId="0" applyFont="1" applyBorder="1" applyAlignment="1">
      <alignment wrapText="1"/>
    </xf>
    <xf numFmtId="0" fontId="1" fillId="0" borderId="25" xfId="0" applyFont="1" applyBorder="1"/>
    <xf numFmtId="17" fontId="1" fillId="0" borderId="25" xfId="0" applyNumberFormat="1" applyFont="1" applyBorder="1"/>
    <xf numFmtId="0" fontId="1" fillId="0" borderId="44" xfId="0" applyFont="1" applyBorder="1" applyAlignment="1">
      <alignment wrapText="1"/>
    </xf>
    <xf numFmtId="166" fontId="0" fillId="0" borderId="0" xfId="0" applyNumberFormat="1"/>
    <xf numFmtId="167" fontId="0" fillId="0" borderId="0" xfId="0" applyNumberFormat="1"/>
    <xf numFmtId="0" fontId="0" fillId="0" borderId="0" xfId="0"/>
    <xf numFmtId="164" fontId="0" fillId="0" borderId="0" xfId="0" applyNumberFormat="1"/>
    <xf numFmtId="0" fontId="0" fillId="0" borderId="0" xfId="0" applyBorder="1" applyAlignment="1"/>
    <xf numFmtId="0" fontId="1" fillId="0" borderId="0" xfId="0" applyFont="1" applyAlignment="1">
      <alignment wrapText="1"/>
    </xf>
    <xf numFmtId="164" fontId="1" fillId="2" borderId="0" xfId="0" applyNumberFormat="1" applyFont="1" applyFill="1"/>
    <xf numFmtId="164" fontId="1" fillId="0" borderId="0" xfId="0" applyNumberFormat="1" applyFont="1" applyAlignment="1">
      <alignment wrapText="1"/>
    </xf>
    <xf numFmtId="0" fontId="28" fillId="0" borderId="0" xfId="0" applyFont="1" applyBorder="1" applyAlignment="1"/>
    <xf numFmtId="166" fontId="26" fillId="10" borderId="8" xfId="0" applyNumberFormat="1" applyFont="1" applyFill="1" applyBorder="1" applyAlignment="1">
      <alignment horizontal="right" vertical="center"/>
    </xf>
    <xf numFmtId="166" fontId="26" fillId="0" borderId="8" xfId="0" applyNumberFormat="1" applyFont="1" applyBorder="1" applyAlignment="1">
      <alignment horizontal="right" vertical="center"/>
    </xf>
    <xf numFmtId="166" fontId="26" fillId="0" borderId="31" xfId="0" applyNumberFormat="1" applyFont="1" applyBorder="1" applyAlignment="1">
      <alignment horizontal="right" vertical="center"/>
    </xf>
    <xf numFmtId="166" fontId="26" fillId="14" borderId="40" xfId="0" applyNumberFormat="1" applyFont="1" applyFill="1" applyBorder="1" applyAlignment="1">
      <alignment horizontal="right" vertical="center"/>
    </xf>
    <xf numFmtId="166" fontId="26" fillId="10" borderId="0" xfId="0" applyNumberFormat="1" applyFont="1" applyFill="1" applyBorder="1" applyAlignment="1">
      <alignment horizontal="right" vertical="center"/>
    </xf>
    <xf numFmtId="166" fontId="26" fillId="14" borderId="35" xfId="0" applyNumberFormat="1" applyFont="1" applyFill="1" applyBorder="1" applyAlignment="1">
      <alignment horizontal="right" vertical="center"/>
    </xf>
    <xf numFmtId="164" fontId="26" fillId="10" borderId="0" xfId="0" applyNumberFormat="1" applyFont="1" applyFill="1" applyBorder="1" applyAlignment="1">
      <alignment horizontal="right" vertical="center"/>
    </xf>
    <xf numFmtId="0" fontId="26" fillId="10" borderId="0" xfId="0" applyFont="1" applyFill="1" applyBorder="1" applyAlignment="1">
      <alignment vertical="center"/>
    </xf>
    <xf numFmtId="0" fontId="26" fillId="11" borderId="0" xfId="0" applyFont="1" applyFill="1" applyBorder="1" applyAlignment="1">
      <alignment vertical="center"/>
    </xf>
    <xf numFmtId="0" fontId="26" fillId="14" borderId="0" xfId="0" applyFont="1" applyFill="1" applyBorder="1" applyAlignment="1">
      <alignment vertical="center"/>
    </xf>
    <xf numFmtId="167" fontId="26" fillId="11" borderId="0" xfId="0" applyNumberFormat="1" applyFont="1" applyFill="1" applyBorder="1" applyAlignment="1">
      <alignment horizontal="right"/>
    </xf>
    <xf numFmtId="167" fontId="26" fillId="14" borderId="0" xfId="0" applyNumberFormat="1" applyFont="1" applyFill="1" applyBorder="1" applyAlignment="1">
      <alignment horizontal="right"/>
    </xf>
    <xf numFmtId="167" fontId="26" fillId="10" borderId="0" xfId="0" applyNumberFormat="1" applyFont="1" applyFill="1" applyBorder="1" applyAlignment="1">
      <alignment horizontal="right"/>
    </xf>
    <xf numFmtId="164" fontId="26" fillId="10" borderId="10" xfId="0" applyNumberFormat="1" applyFont="1" applyFill="1" applyBorder="1" applyAlignment="1">
      <alignment horizontal="right" vertical="center"/>
    </xf>
    <xf numFmtId="164" fontId="26" fillId="10" borderId="11" xfId="0" applyNumberFormat="1" applyFont="1" applyFill="1" applyBorder="1" applyAlignment="1">
      <alignment horizontal="right" vertical="center"/>
    </xf>
    <xf numFmtId="164" fontId="26" fillId="0" borderId="12" xfId="0" applyNumberFormat="1" applyFont="1" applyBorder="1" applyAlignment="1">
      <alignment horizontal="right" vertical="center"/>
    </xf>
    <xf numFmtId="164" fontId="26" fillId="14" borderId="41" xfId="0" applyNumberFormat="1" applyFont="1" applyFill="1" applyBorder="1" applyAlignment="1">
      <alignment horizontal="right" vertical="center"/>
    </xf>
    <xf numFmtId="164" fontId="26" fillId="14" borderId="21" xfId="0" applyNumberFormat="1" applyFont="1" applyFill="1" applyBorder="1" applyAlignment="1">
      <alignment horizontal="right" vertical="center"/>
    </xf>
    <xf numFmtId="164" fontId="26" fillId="10" borderId="32" xfId="0" applyNumberFormat="1" applyFont="1" applyFill="1" applyBorder="1" applyAlignment="1">
      <alignment horizontal="right" vertical="center"/>
    </xf>
    <xf numFmtId="164" fontId="26" fillId="10" borderId="33" xfId="0" applyNumberFormat="1" applyFont="1" applyFill="1" applyBorder="1" applyAlignment="1">
      <alignment horizontal="right" vertical="center"/>
    </xf>
    <xf numFmtId="164" fontId="26" fillId="0" borderId="34" xfId="0" applyNumberFormat="1" applyFont="1" applyBorder="1" applyAlignment="1">
      <alignment horizontal="right" vertical="center"/>
    </xf>
    <xf numFmtId="164" fontId="26" fillId="13" borderId="16" xfId="0" applyNumberFormat="1" applyFont="1" applyFill="1" applyBorder="1" applyAlignment="1">
      <alignment horizontal="right" vertical="center"/>
    </xf>
    <xf numFmtId="164" fontId="26" fillId="13" borderId="39" xfId="0" applyNumberFormat="1" applyFont="1" applyFill="1" applyBorder="1" applyAlignment="1">
      <alignment horizontal="right" vertical="center"/>
    </xf>
    <xf numFmtId="167" fontId="27" fillId="15" borderId="0" xfId="0" applyNumberFormat="1" applyFont="1" applyFill="1" applyBorder="1" applyAlignment="1">
      <alignment horizontal="right" vertical="center"/>
    </xf>
    <xf numFmtId="164" fontId="27" fillId="15" borderId="0" xfId="0" applyNumberFormat="1" applyFont="1" applyFill="1" applyBorder="1" applyAlignment="1">
      <alignment horizontal="right" vertical="center"/>
    </xf>
    <xf numFmtId="167" fontId="27" fillId="10" borderId="0" xfId="0" applyNumberFormat="1" applyFont="1" applyFill="1" applyBorder="1" applyAlignment="1">
      <alignment horizontal="right" vertical="center"/>
    </xf>
    <xf numFmtId="167" fontId="27" fillId="15" borderId="21" xfId="0" applyNumberFormat="1" applyFont="1" applyFill="1" applyBorder="1" applyAlignment="1">
      <alignment horizontal="right" vertical="center"/>
    </xf>
    <xf numFmtId="164" fontId="27" fillId="15" borderId="21" xfId="0" applyNumberFormat="1" applyFont="1" applyFill="1" applyBorder="1" applyAlignment="1">
      <alignment horizontal="right" vertical="center"/>
    </xf>
    <xf numFmtId="167" fontId="26" fillId="14" borderId="0" xfId="0" applyNumberFormat="1" applyFont="1" applyFill="1" applyBorder="1" applyAlignment="1">
      <alignment horizontal="right" vertical="center"/>
    </xf>
    <xf numFmtId="164" fontId="26" fillId="10" borderId="6" xfId="0" applyNumberFormat="1" applyFont="1" applyFill="1" applyBorder="1" applyAlignment="1">
      <alignment horizontal="right" vertical="center" indent="1"/>
    </xf>
    <xf numFmtId="164" fontId="26" fillId="0" borderId="18" xfId="0" applyNumberFormat="1" applyFont="1" applyBorder="1" applyAlignment="1">
      <alignment horizontal="right" vertical="center"/>
    </xf>
    <xf numFmtId="167" fontId="26" fillId="14" borderId="21" xfId="0" applyNumberFormat="1" applyFont="1" applyFill="1" applyBorder="1" applyAlignment="1">
      <alignment horizontal="right" vertical="center"/>
    </xf>
    <xf numFmtId="0" fontId="27" fillId="11" borderId="0" xfId="0" applyFont="1" applyFill="1" applyBorder="1" applyAlignment="1">
      <alignment vertical="center"/>
    </xf>
    <xf numFmtId="0" fontId="26" fillId="11" borderId="0" xfId="0" applyFont="1" applyFill="1" applyAlignment="1">
      <alignment vertical="center"/>
    </xf>
    <xf numFmtId="0" fontId="26" fillId="11" borderId="0" xfId="0" applyFont="1" applyFill="1" applyBorder="1" applyAlignment="1">
      <alignment horizontal="left" vertical="center"/>
    </xf>
    <xf numFmtId="0" fontId="29" fillId="11" borderId="0" xfId="0" applyFont="1" applyFill="1" applyBorder="1"/>
    <xf numFmtId="0" fontId="26" fillId="11" borderId="17" xfId="0" applyFont="1" applyFill="1" applyBorder="1"/>
    <xf numFmtId="164" fontId="26" fillId="10" borderId="7" xfId="0" applyNumberFormat="1" applyFont="1" applyFill="1" applyBorder="1" applyAlignment="1">
      <alignment vertical="center"/>
    </xf>
    <xf numFmtId="0" fontId="26" fillId="11" borderId="15" xfId="0" applyFont="1" applyFill="1" applyBorder="1" applyAlignment="1">
      <alignment horizontal="left" vertical="center"/>
    </xf>
    <xf numFmtId="164" fontId="26" fillId="10" borderId="7" xfId="0" applyNumberFormat="1" applyFont="1" applyFill="1" applyBorder="1" applyAlignment="1">
      <alignment horizontal="left" vertical="center"/>
    </xf>
    <xf numFmtId="0" fontId="26" fillId="11" borderId="21" xfId="0" applyFont="1" applyFill="1" applyBorder="1"/>
    <xf numFmtId="164" fontId="26" fillId="10" borderId="37" xfId="0" applyNumberFormat="1" applyFont="1" applyFill="1" applyBorder="1" applyAlignment="1">
      <alignment horizontal="left" vertical="center"/>
    </xf>
    <xf numFmtId="0" fontId="27" fillId="15" borderId="0" xfId="0" applyFont="1" applyFill="1" applyBorder="1"/>
    <xf numFmtId="0" fontId="27" fillId="15" borderId="0" xfId="0" applyFont="1" applyFill="1" applyBorder="1" applyAlignment="1">
      <alignment horizontal="left" vertical="center"/>
    </xf>
    <xf numFmtId="0" fontId="27" fillId="15" borderId="21" xfId="0" applyFont="1" applyFill="1" applyBorder="1"/>
    <xf numFmtId="0" fontId="27" fillId="15" borderId="21" xfId="0" applyFont="1" applyFill="1" applyBorder="1" applyAlignment="1">
      <alignment vertical="center"/>
    </xf>
    <xf numFmtId="164" fontId="27" fillId="0" borderId="5" xfId="0" applyNumberFormat="1" applyFont="1" applyBorder="1" applyAlignment="1">
      <alignment horizontal="left" vertical="center"/>
    </xf>
    <xf numFmtId="164" fontId="27" fillId="0" borderId="6" xfId="0" applyNumberFormat="1" applyFont="1" applyBorder="1" applyAlignment="1">
      <alignment horizontal="left" vertical="center"/>
    </xf>
    <xf numFmtId="164" fontId="26" fillId="0" borderId="19" xfId="0" applyNumberFormat="1" applyFont="1" applyBorder="1" applyAlignment="1">
      <alignment horizontal="left" vertical="center"/>
    </xf>
    <xf numFmtId="0" fontId="0" fillId="8"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0" fillId="9" borderId="0" xfId="0" applyFill="1" applyAlignment="1">
      <alignment horizontal="center"/>
    </xf>
    <xf numFmtId="0" fontId="0" fillId="7" borderId="0" xfId="0" applyFill="1" applyAlignment="1">
      <alignment horizontal="center"/>
    </xf>
    <xf numFmtId="0" fontId="0" fillId="6" borderId="0" xfId="0" applyFill="1" applyAlignment="1">
      <alignment horizontal="center"/>
    </xf>
    <xf numFmtId="0" fontId="1" fillId="0" borderId="21" xfId="0" applyFont="1" applyBorder="1" applyAlignment="1">
      <alignment horizontal="center"/>
    </xf>
    <xf numFmtId="0" fontId="1" fillId="0" borderId="44" xfId="0" applyFont="1" applyBorder="1" applyAlignment="1">
      <alignment horizontal="center"/>
    </xf>
    <xf numFmtId="0" fontId="2" fillId="0" borderId="0" xfId="0" applyFont="1" applyAlignment="1">
      <alignment horizontal="center"/>
    </xf>
    <xf numFmtId="0" fontId="1" fillId="0" borderId="43" xfId="0" applyFont="1" applyBorder="1" applyAlignment="1">
      <alignment horizontal="center"/>
    </xf>
    <xf numFmtId="0" fontId="2" fillId="0" borderId="0" xfId="0" applyFont="1" applyBorder="1" applyAlignment="1">
      <alignment horizontal="center"/>
    </xf>
    <xf numFmtId="0" fontId="2" fillId="0" borderId="25" xfId="0" applyFont="1" applyBorder="1" applyAlignment="1">
      <alignment horizontal="center"/>
    </xf>
    <xf numFmtId="0" fontId="27" fillId="11" borderId="0" xfId="0" applyFont="1" applyFill="1" applyBorder="1" applyAlignment="1">
      <alignment horizontal="center" vertical="center"/>
    </xf>
    <xf numFmtId="0" fontId="28" fillId="0" borderId="0" xfId="0" applyFont="1" applyBorder="1" applyAlignment="1"/>
    <xf numFmtId="164" fontId="26" fillId="0" borderId="5" xfId="0" applyNumberFormat="1" applyFont="1" applyBorder="1" applyAlignment="1">
      <alignment horizontal="left" vertical="center"/>
    </xf>
    <xf numFmtId="164" fontId="26" fillId="0" borderId="6" xfId="0" applyNumberFormat="1" applyFont="1" applyBorder="1" applyAlignment="1">
      <alignment horizontal="left" vertical="center"/>
    </xf>
    <xf numFmtId="0" fontId="21" fillId="0" borderId="7" xfId="0" applyFont="1" applyBorder="1" applyAlignment="1">
      <alignment horizontal="left" vertical="center"/>
    </xf>
    <xf numFmtId="165" fontId="14" fillId="2" borderId="0" xfId="0" applyNumberFormat="1" applyFont="1" applyFill="1" applyAlignment="1">
      <alignment horizontal="left"/>
    </xf>
    <xf numFmtId="0" fontId="1" fillId="0" borderId="0" xfId="0" applyFont="1" applyAlignment="1">
      <alignment horizontal="left" wrapText="1"/>
    </xf>
    <xf numFmtId="164" fontId="16" fillId="0" borderId="20" xfId="0" applyNumberFormat="1" applyFont="1" applyBorder="1" applyAlignment="1">
      <alignment horizontal="center"/>
    </xf>
    <xf numFmtId="0" fontId="8" fillId="11" borderId="0" xfId="0" applyFont="1" applyFill="1" applyBorder="1" applyAlignment="1">
      <alignment horizontal="center" vertical="center"/>
    </xf>
    <xf numFmtId="0" fontId="0" fillId="0" borderId="0" xfId="0" applyBorder="1" applyAlignment="1"/>
    <xf numFmtId="164" fontId="7" fillId="0" borderId="5" xfId="0" applyNumberFormat="1" applyFont="1" applyBorder="1" applyAlignment="1">
      <alignment horizontal="left" vertical="center"/>
    </xf>
    <xf numFmtId="164" fontId="7" fillId="0" borderId="6" xfId="0" applyNumberFormat="1" applyFont="1" applyBorder="1" applyAlignment="1">
      <alignment horizontal="left" vertical="center"/>
    </xf>
    <xf numFmtId="0" fontId="12" fillId="0" borderId="7" xfId="0" applyFont="1" applyBorder="1" applyAlignment="1">
      <alignment horizontal="left" vertical="center"/>
    </xf>
  </cellXfs>
  <cellStyles count="3">
    <cellStyle name="Komma" xfId="2" builtinId="3"/>
    <cellStyle name="Standard" xfId="0" builtinId="0"/>
    <cellStyle name="Standard_Indikator" xfId="1" xr:uid="{00000000-0005-0000-0000-000001000000}"/>
  </cellStyles>
  <dxfs count="0"/>
  <tableStyles count="0" defaultTableStyle="TableStyleMedium2" defaultPivotStyle="PivotStyleLight16"/>
  <colors>
    <mruColors>
      <color rgb="FFECFDED"/>
      <color rgb="FF41484C"/>
      <color rgb="FFE9F5FB"/>
      <color rgb="FF5A6166"/>
      <color rgb="FF005A8C"/>
      <color rgb="FFBDC0C2"/>
      <color rgb="FF55A0C6"/>
      <color rgb="FFA4B4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Kredithürde!$J$3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Kredithürde!$J$4:$J$22</c:f>
              <c:numCache>
                <c:formatCode>0.0</c:formatCode>
                <c:ptCount val="19"/>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numCache>
            </c:numRef>
          </c:val>
          <c:smooth val="0"/>
          <c:extLst>
            <c:ext xmlns:c16="http://schemas.microsoft.com/office/drawing/2014/chart" uri="{C3380CC4-5D6E-409C-BE32-E72D297353CC}">
              <c16:uniqueId val="{00000000-6F8D-4571-ABA0-F75E4EFD493E}"/>
            </c:ext>
          </c:extLst>
        </c:ser>
        <c:ser>
          <c:idx val="1"/>
          <c:order val="1"/>
          <c:tx>
            <c:strRef>
              <c:f>Kredithürde!$K$3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Kredithürde!$K$4:$K$22</c:f>
              <c:numCache>
                <c:formatCode>0.0</c:formatCode>
                <c:ptCount val="19"/>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numCache>
            </c:numRef>
          </c:val>
          <c:smooth val="0"/>
          <c:extLst>
            <c:ext xmlns:c16="http://schemas.microsoft.com/office/drawing/2014/chart" uri="{C3380CC4-5D6E-409C-BE32-E72D297353CC}">
              <c16:uniqueId val="{00000001-6F8D-4571-ABA0-F75E4EFD493E}"/>
            </c:ext>
          </c:extLst>
        </c:ser>
        <c:ser>
          <c:idx val="2"/>
          <c:order val="2"/>
          <c:tx>
            <c:strRef>
              <c:f>Kredithürde!$L$3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Kredithürde!$L$4:$L$22</c:f>
              <c:numCache>
                <c:formatCode>0.0</c:formatCode>
                <c:ptCount val="19"/>
                <c:pt idx="0">
                  <c:v>22.555263157894732</c:v>
                </c:pt>
                <c:pt idx="1">
                  <c:v>22.555263157894732</c:v>
                </c:pt>
                <c:pt idx="2">
                  <c:v>22.555263157894732</c:v>
                </c:pt>
                <c:pt idx="3">
                  <c:v>22.555263157894732</c:v>
                </c:pt>
                <c:pt idx="4">
                  <c:v>22.555263157894732</c:v>
                </c:pt>
                <c:pt idx="5">
                  <c:v>22.555263157894732</c:v>
                </c:pt>
                <c:pt idx="6">
                  <c:v>22.555263157894732</c:v>
                </c:pt>
                <c:pt idx="7">
                  <c:v>22.555263157894732</c:v>
                </c:pt>
                <c:pt idx="8">
                  <c:v>22.555263157894732</c:v>
                </c:pt>
                <c:pt idx="9">
                  <c:v>22.555263157894732</c:v>
                </c:pt>
                <c:pt idx="10">
                  <c:v>22.555263157894732</c:v>
                </c:pt>
                <c:pt idx="11">
                  <c:v>22.555263157894732</c:v>
                </c:pt>
                <c:pt idx="12">
                  <c:v>22.555263157894732</c:v>
                </c:pt>
                <c:pt idx="13">
                  <c:v>22.555263157894732</c:v>
                </c:pt>
                <c:pt idx="14">
                  <c:v>22.555263157894732</c:v>
                </c:pt>
                <c:pt idx="15">
                  <c:v>22.555263157894732</c:v>
                </c:pt>
                <c:pt idx="16">
                  <c:v>22.555263157894732</c:v>
                </c:pt>
                <c:pt idx="17">
                  <c:v>22.555263157894732</c:v>
                </c:pt>
                <c:pt idx="18">
                  <c:v>22.555263157894732</c:v>
                </c:pt>
              </c:numCache>
            </c:numRef>
          </c:val>
          <c:smooth val="0"/>
          <c:extLst>
            <c:ext xmlns:c16="http://schemas.microsoft.com/office/drawing/2014/chart" uri="{C3380CC4-5D6E-409C-BE32-E72D297353CC}">
              <c16:uniqueId val="{00000002-6F8D-4571-ABA0-F75E4EFD493E}"/>
            </c:ext>
          </c:extLst>
        </c:ser>
        <c:ser>
          <c:idx val="3"/>
          <c:order val="3"/>
          <c:tx>
            <c:strRef>
              <c:f>Kredithürde!$M$3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Kredithürde!$M$4:$M$22</c:f>
              <c:numCache>
                <c:formatCode>0.0</c:formatCode>
                <c:ptCount val="19"/>
                <c:pt idx="0">
                  <c:v>15.083783783783785</c:v>
                </c:pt>
                <c:pt idx="1">
                  <c:v>15.083783783783785</c:v>
                </c:pt>
                <c:pt idx="2">
                  <c:v>15.083783783783785</c:v>
                </c:pt>
                <c:pt idx="3">
                  <c:v>15.083783783783785</c:v>
                </c:pt>
                <c:pt idx="4">
                  <c:v>15.083783783783785</c:v>
                </c:pt>
                <c:pt idx="5">
                  <c:v>15.083783783783785</c:v>
                </c:pt>
                <c:pt idx="6">
                  <c:v>15.083783783783785</c:v>
                </c:pt>
                <c:pt idx="7">
                  <c:v>15.083783783783785</c:v>
                </c:pt>
                <c:pt idx="8">
                  <c:v>15.083783783783785</c:v>
                </c:pt>
                <c:pt idx="9">
                  <c:v>15.083783783783785</c:v>
                </c:pt>
                <c:pt idx="10">
                  <c:v>15.083783783783785</c:v>
                </c:pt>
                <c:pt idx="11">
                  <c:v>15.083783783783785</c:v>
                </c:pt>
                <c:pt idx="12">
                  <c:v>15.083783783783785</c:v>
                </c:pt>
                <c:pt idx="13">
                  <c:v>15.083783783783785</c:v>
                </c:pt>
                <c:pt idx="14">
                  <c:v>15.083783783783785</c:v>
                </c:pt>
                <c:pt idx="15">
                  <c:v>15.083783783783785</c:v>
                </c:pt>
                <c:pt idx="16">
                  <c:v>15.083783783783785</c:v>
                </c:pt>
                <c:pt idx="17">
                  <c:v>15.083783783783785</c:v>
                </c:pt>
                <c:pt idx="18">
                  <c:v>15.083783783783785</c:v>
                </c:pt>
              </c:numCache>
            </c:numRef>
          </c:val>
          <c:smooth val="0"/>
          <c:extLst>
            <c:ext xmlns:c16="http://schemas.microsoft.com/office/drawing/2014/chart" uri="{C3380CC4-5D6E-409C-BE32-E72D297353CC}">
              <c16:uniqueId val="{00000003-6F8D-4571-ABA0-F75E4EFD493E}"/>
            </c:ext>
          </c:extLst>
        </c:ser>
        <c:dLbls>
          <c:showLegendKey val="0"/>
          <c:showVal val="0"/>
          <c:showCatName val="0"/>
          <c:showSerName val="0"/>
          <c:showPercent val="0"/>
          <c:showBubbleSize val="0"/>
        </c:dLbls>
        <c:smooth val="0"/>
        <c:axId val="208678912"/>
        <c:axId val="208680448"/>
      </c:lineChart>
      <c:dateAx>
        <c:axId val="208678912"/>
        <c:scaling>
          <c:orientation val="minMax"/>
          <c:max val="44440"/>
          <c:min val="42736"/>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a:t>
            </a:r>
          </a:p>
        </c:rich>
      </c:tx>
      <c:layout>
        <c:manualLayout>
          <c:xMode val="edge"/>
          <c:yMode val="edge"/>
          <c:x val="2.1641945919550756E-3"/>
          <c:y val="1.531856239734269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alt'!$A$12:$A$148</c:f>
              <c:strCache>
                <c:ptCount val="13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strCache>
            </c:strRef>
          </c:cat>
          <c:val>
            <c:numRef>
              <c:f>'ifo-hürde alt'!$E$12:$E$148</c:f>
              <c:numCache>
                <c:formatCode>0.0</c:formatCode>
                <c:ptCount val="13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1E6B-4B56-A005-A85C8E2BFD5E}"/>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strRef>
              <c:f>'ifo-hürde alt'!$I$11</c:f>
              <c:strCache>
                <c:ptCount val="1"/>
                <c:pt idx="0">
                  <c:v>KMU</c:v>
                </c:pt>
              </c:strCache>
            </c:strRef>
          </c:tx>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alt'!$I$12:$I$148</c:f>
              <c:numCache>
                <c:formatCode>0.0</c:formatCode>
                <c:ptCount val="137"/>
                <c:pt idx="0">
                  <c:v>60.75</c:v>
                </c:pt>
                <c:pt idx="1">
                  <c:v>61.8</c:v>
                </c:pt>
                <c:pt idx="2">
                  <c:v>55.65</c:v>
                </c:pt>
                <c:pt idx="3">
                  <c:v>54.5</c:v>
                </c:pt>
                <c:pt idx="4">
                  <c:v>46.35</c:v>
                </c:pt>
                <c:pt idx="5">
                  <c:v>41.35</c:v>
                </c:pt>
                <c:pt idx="6">
                  <c:v>33.299999999999997</c:v>
                </c:pt>
                <c:pt idx="7">
                  <c:v>28.549999999999997</c:v>
                </c:pt>
                <c:pt idx="8">
                  <c:v>23.2</c:v>
                </c:pt>
                <c:pt idx="9">
                  <c:v>20.05</c:v>
                </c:pt>
                <c:pt idx="10">
                  <c:v>22.2</c:v>
                </c:pt>
                <c:pt idx="11">
                  <c:v>25.35</c:v>
                </c:pt>
                <c:pt idx="12">
                  <c:v>31.05</c:v>
                </c:pt>
                <c:pt idx="13">
                  <c:v>35.5</c:v>
                </c:pt>
                <c:pt idx="14">
                  <c:v>34.900000000000006</c:v>
                </c:pt>
                <c:pt idx="15">
                  <c:v>39.25</c:v>
                </c:pt>
                <c:pt idx="16">
                  <c:v>38.700000000000003</c:v>
                </c:pt>
                <c:pt idx="17">
                  <c:v>38.200000000000003</c:v>
                </c:pt>
                <c:pt idx="18">
                  <c:v>41.099999999999994</c:v>
                </c:pt>
                <c:pt idx="19">
                  <c:v>40.200000000000003</c:v>
                </c:pt>
                <c:pt idx="20">
                  <c:v>43.65</c:v>
                </c:pt>
                <c:pt idx="21">
                  <c:v>42.45</c:v>
                </c:pt>
                <c:pt idx="22">
                  <c:v>42.45</c:v>
                </c:pt>
                <c:pt idx="23">
                  <c:v>39.549999999999997</c:v>
                </c:pt>
                <c:pt idx="24">
                  <c:v>41.45</c:v>
                </c:pt>
                <c:pt idx="25">
                  <c:v>43.45</c:v>
                </c:pt>
                <c:pt idx="26">
                  <c:v>41.95</c:v>
                </c:pt>
                <c:pt idx="27">
                  <c:v>39.700000000000003</c:v>
                </c:pt>
                <c:pt idx="28">
                  <c:v>38.700000000000003</c:v>
                </c:pt>
                <c:pt idx="29">
                  <c:v>36.549999999999997</c:v>
                </c:pt>
                <c:pt idx="30">
                  <c:v>34.4</c:v>
                </c:pt>
                <c:pt idx="31">
                  <c:v>34.299999999999997</c:v>
                </c:pt>
                <c:pt idx="32">
                  <c:v>30.25</c:v>
                </c:pt>
                <c:pt idx="33">
                  <c:v>28.299999999999997</c:v>
                </c:pt>
                <c:pt idx="34">
                  <c:v>28.45</c:v>
                </c:pt>
                <c:pt idx="35">
                  <c:v>27.55</c:v>
                </c:pt>
                <c:pt idx="36">
                  <c:v>26.35</c:v>
                </c:pt>
                <c:pt idx="37">
                  <c:v>24.85</c:v>
                </c:pt>
                <c:pt idx="38">
                  <c:v>24.5</c:v>
                </c:pt>
                <c:pt idx="39">
                  <c:v>21.9</c:v>
                </c:pt>
                <c:pt idx="40">
                  <c:v>22.75</c:v>
                </c:pt>
                <c:pt idx="41">
                  <c:v>21.85</c:v>
                </c:pt>
                <c:pt idx="42">
                  <c:v>20.700000000000003</c:v>
                </c:pt>
                <c:pt idx="43">
                  <c:v>20.149999999999999</c:v>
                </c:pt>
                <c:pt idx="44">
                  <c:v>19.649999999999999</c:v>
                </c:pt>
                <c:pt idx="45">
                  <c:v>20.049999999999997</c:v>
                </c:pt>
                <c:pt idx="46">
                  <c:v>21.3</c:v>
                </c:pt>
                <c:pt idx="47">
                  <c:v>23</c:v>
                </c:pt>
                <c:pt idx="48">
                  <c:v>21</c:v>
                </c:pt>
                <c:pt idx="49">
                  <c:v>22.25</c:v>
                </c:pt>
                <c:pt idx="50">
                  <c:v>21.35</c:v>
                </c:pt>
                <c:pt idx="51">
                  <c:v>20.3</c:v>
                </c:pt>
                <c:pt idx="52">
                  <c:v>19.3</c:v>
                </c:pt>
                <c:pt idx="53">
                  <c:v>18.649999999999999</c:v>
                </c:pt>
                <c:pt idx="54">
                  <c:v>19.350000000000001</c:v>
                </c:pt>
                <c:pt idx="55">
                  <c:v>19.700000000000003</c:v>
                </c:pt>
                <c:pt idx="56">
                  <c:v>20.350000000000001</c:v>
                </c:pt>
                <c:pt idx="57">
                  <c:v>19.5</c:v>
                </c:pt>
                <c:pt idx="58">
                  <c:v>20.25</c:v>
                </c:pt>
                <c:pt idx="59">
                  <c:v>20.65</c:v>
                </c:pt>
                <c:pt idx="60">
                  <c:v>21.3</c:v>
                </c:pt>
                <c:pt idx="61">
                  <c:v>19.399999999999999</c:v>
                </c:pt>
                <c:pt idx="62">
                  <c:v>19.600000000000001</c:v>
                </c:pt>
                <c:pt idx="63">
                  <c:v>20.95</c:v>
                </c:pt>
                <c:pt idx="64">
                  <c:v>19.399999999999999</c:v>
                </c:pt>
                <c:pt idx="65">
                  <c:v>19.7</c:v>
                </c:pt>
                <c:pt idx="66">
                  <c:v>20.399999999999999</c:v>
                </c:pt>
                <c:pt idx="67">
                  <c:v>19.25</c:v>
                </c:pt>
                <c:pt idx="68">
                  <c:v>20.399999999999999</c:v>
                </c:pt>
                <c:pt idx="69">
                  <c:v>19.95</c:v>
                </c:pt>
                <c:pt idx="70">
                  <c:v>20.85</c:v>
                </c:pt>
                <c:pt idx="71">
                  <c:v>19.899999999999999</c:v>
                </c:pt>
                <c:pt idx="72">
                  <c:v>20.299999999999997</c:v>
                </c:pt>
                <c:pt idx="73">
                  <c:v>19.350000000000001</c:v>
                </c:pt>
                <c:pt idx="74">
                  <c:v>20.65</c:v>
                </c:pt>
                <c:pt idx="75">
                  <c:v>20</c:v>
                </c:pt>
                <c:pt idx="76">
                  <c:v>19.100000000000001</c:v>
                </c:pt>
                <c:pt idx="77">
                  <c:v>18</c:v>
                </c:pt>
                <c:pt idx="78">
                  <c:v>16.950000000000003</c:v>
                </c:pt>
                <c:pt idx="79">
                  <c:v>18.649999999999999</c:v>
                </c:pt>
                <c:pt idx="80">
                  <c:v>17.850000000000001</c:v>
                </c:pt>
                <c:pt idx="81">
                  <c:v>18.350000000000001</c:v>
                </c:pt>
                <c:pt idx="82">
                  <c:v>19.399999999999999</c:v>
                </c:pt>
                <c:pt idx="83">
                  <c:v>17.850000000000001</c:v>
                </c:pt>
                <c:pt idx="84">
                  <c:v>18.3</c:v>
                </c:pt>
                <c:pt idx="85">
                  <c:v>17.2</c:v>
                </c:pt>
                <c:pt idx="86">
                  <c:v>17.350000000000001</c:v>
                </c:pt>
                <c:pt idx="87">
                  <c:v>15.799999999999999</c:v>
                </c:pt>
                <c:pt idx="88">
                  <c:v>16.2</c:v>
                </c:pt>
                <c:pt idx="89">
                  <c:v>16.45</c:v>
                </c:pt>
                <c:pt idx="90">
                  <c:v>15.55</c:v>
                </c:pt>
                <c:pt idx="91">
                  <c:v>15.6</c:v>
                </c:pt>
                <c:pt idx="92">
                  <c:v>15.8</c:v>
                </c:pt>
                <c:pt idx="93">
                  <c:v>14.85</c:v>
                </c:pt>
                <c:pt idx="94">
                  <c:v>14.8</c:v>
                </c:pt>
                <c:pt idx="95">
                  <c:v>14.850000000000001</c:v>
                </c:pt>
                <c:pt idx="96">
                  <c:v>15.2</c:v>
                </c:pt>
                <c:pt idx="97">
                  <c:v>14.15</c:v>
                </c:pt>
                <c:pt idx="98">
                  <c:v>14.049999999999999</c:v>
                </c:pt>
                <c:pt idx="99">
                  <c:v>15.299999999999999</c:v>
                </c:pt>
                <c:pt idx="100">
                  <c:v>15.05</c:v>
                </c:pt>
                <c:pt idx="101">
                  <c:v>14.75</c:v>
                </c:pt>
                <c:pt idx="102">
                  <c:v>15.05</c:v>
                </c:pt>
                <c:pt idx="103">
                  <c:v>15.850000000000001</c:v>
                </c:pt>
                <c:pt idx="104">
                  <c:v>15.6</c:v>
                </c:pt>
                <c:pt idx="105">
                  <c:v>15.799999999999999</c:v>
                </c:pt>
                <c:pt idx="106">
                  <c:v>14.75</c:v>
                </c:pt>
                <c:pt idx="107">
                  <c:v>15.25</c:v>
                </c:pt>
                <c:pt idx="108">
                  <c:v>14.75</c:v>
                </c:pt>
                <c:pt idx="109">
                  <c:v>15.600000000000001</c:v>
                </c:pt>
              </c:numCache>
            </c:numRef>
          </c:val>
          <c:smooth val="0"/>
          <c:extLst>
            <c:ext xmlns:c16="http://schemas.microsoft.com/office/drawing/2014/chart" uri="{C3380CC4-5D6E-409C-BE32-E72D297353CC}">
              <c16:uniqueId val="{00000001-1E6B-4B56-A005-A85C8E2BFD5E}"/>
            </c:ext>
          </c:extLst>
        </c:ser>
        <c:ser>
          <c:idx val="2"/>
          <c:order val="2"/>
          <c:spPr>
            <a:ln>
              <a:solidFill>
                <a:schemeClr val="accent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alt'!$J$12:$J$155</c:f>
              <c:numCache>
                <c:formatCode>General</c:formatCode>
                <c:ptCount val="144"/>
                <c:pt idx="110" formatCode="0.0">
                  <c:v>6.7</c:v>
                </c:pt>
                <c:pt idx="111" formatCode="0.0">
                  <c:v>7.3</c:v>
                </c:pt>
                <c:pt idx="112" formatCode="0.0">
                  <c:v>4.7</c:v>
                </c:pt>
                <c:pt idx="113" formatCode="0.0">
                  <c:v>3.8</c:v>
                </c:pt>
                <c:pt idx="114" formatCode="0.0">
                  <c:v>3.6</c:v>
                </c:pt>
                <c:pt idx="115" formatCode="0.0">
                  <c:v>6.6</c:v>
                </c:pt>
                <c:pt idx="116" formatCode="0.0">
                  <c:v>6.8</c:v>
                </c:pt>
                <c:pt idx="117" formatCode="0.0">
                  <c:v>4.9000000000000004</c:v>
                </c:pt>
                <c:pt idx="118" formatCode="0.0">
                  <c:v>4.7</c:v>
                </c:pt>
                <c:pt idx="119" formatCode="0.0">
                  <c:v>7.2</c:v>
                </c:pt>
                <c:pt idx="120" formatCode="0.0">
                  <c:v>10.9</c:v>
                </c:pt>
                <c:pt idx="121" formatCode="0.0">
                  <c:v>10.1</c:v>
                </c:pt>
                <c:pt idx="122" formatCode="0.0">
                  <c:v>10.199999999999999</c:v>
                </c:pt>
                <c:pt idx="123" formatCode="0.0">
                  <c:v>16.2</c:v>
                </c:pt>
                <c:pt idx="124" formatCode="0.0">
                  <c:v>14.7</c:v>
                </c:pt>
                <c:pt idx="125" formatCode="0.0">
                  <c:v>19.5</c:v>
                </c:pt>
                <c:pt idx="126" formatCode="0.0">
                  <c:v>11.9</c:v>
                </c:pt>
                <c:pt idx="127" formatCode="0.0">
                  <c:v>13.2</c:v>
                </c:pt>
                <c:pt idx="128" formatCode="0.0">
                  <c:v>12.9</c:v>
                </c:pt>
                <c:pt idx="129" formatCode="0.0">
                  <c:v>8</c:v>
                </c:pt>
                <c:pt idx="130" formatCode="0.0">
                  <c:v>14.2</c:v>
                </c:pt>
                <c:pt idx="131" formatCode="0.0">
                  <c:v>13.5</c:v>
                </c:pt>
                <c:pt idx="132" formatCode="0.0">
                  <c:v>11.2</c:v>
                </c:pt>
                <c:pt idx="133" formatCode="0.0">
                  <c:v>24.3</c:v>
                </c:pt>
                <c:pt idx="134" formatCode="0.0">
                  <c:v>14.5</c:v>
                </c:pt>
                <c:pt idx="135" formatCode="0.0">
                  <c:v>17.899999999999999</c:v>
                </c:pt>
                <c:pt idx="136" formatCode="0.0">
                  <c:v>21.3</c:v>
                </c:pt>
                <c:pt idx="137" formatCode="0.0">
                  <c:v>20.399999999999999</c:v>
                </c:pt>
                <c:pt idx="138" formatCode="0.0">
                  <c:v>20.7</c:v>
                </c:pt>
                <c:pt idx="139" formatCode="0.0">
                  <c:v>25.8</c:v>
                </c:pt>
                <c:pt idx="140" formatCode="0.0">
                  <c:v>34.5</c:v>
                </c:pt>
                <c:pt idx="141" formatCode="0.0">
                  <c:v>31.9</c:v>
                </c:pt>
                <c:pt idx="142" formatCode="0.0">
                  <c:v>23.6</c:v>
                </c:pt>
                <c:pt idx="143" formatCode="0.0">
                  <c:v>21.5</c:v>
                </c:pt>
              </c:numCache>
            </c:numRef>
          </c:val>
          <c:smooth val="0"/>
          <c:extLst>
            <c:ext xmlns:c16="http://schemas.microsoft.com/office/drawing/2014/chart" uri="{C3380CC4-5D6E-409C-BE32-E72D297353CC}">
              <c16:uniqueId val="{00000002-1E6B-4B56-A005-A85C8E2BFD5E}"/>
            </c:ext>
          </c:extLst>
        </c:ser>
        <c:ser>
          <c:idx val="3"/>
          <c:order val="3"/>
          <c:spPr>
            <a:ln>
              <a:solidFill>
                <a:schemeClr val="tx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alt'!$K$12:$K$155</c:f>
              <c:numCache>
                <c:formatCode>General</c:formatCode>
                <c:ptCount val="144"/>
                <c:pt idx="110" formatCode="0.0">
                  <c:v>18.3</c:v>
                </c:pt>
                <c:pt idx="111" formatCode="0.0">
                  <c:v>19</c:v>
                </c:pt>
                <c:pt idx="112" formatCode="0.0">
                  <c:v>15</c:v>
                </c:pt>
                <c:pt idx="113" formatCode="0.0">
                  <c:v>15.4</c:v>
                </c:pt>
                <c:pt idx="114" formatCode="0.0">
                  <c:v>11.7</c:v>
                </c:pt>
                <c:pt idx="115" formatCode="0.0">
                  <c:v>14.3</c:v>
                </c:pt>
                <c:pt idx="116" formatCode="0.0">
                  <c:v>12.2</c:v>
                </c:pt>
                <c:pt idx="117" formatCode="0.0">
                  <c:v>15.9</c:v>
                </c:pt>
                <c:pt idx="118" formatCode="0.0">
                  <c:v>16.3</c:v>
                </c:pt>
                <c:pt idx="119" formatCode="0.0">
                  <c:v>13.2</c:v>
                </c:pt>
                <c:pt idx="120" formatCode="0.0">
                  <c:v>15</c:v>
                </c:pt>
                <c:pt idx="121" formatCode="0.0">
                  <c:v>16.600000000000001</c:v>
                </c:pt>
                <c:pt idx="122" formatCode="0.0">
                  <c:v>17.3</c:v>
                </c:pt>
                <c:pt idx="123" formatCode="0.0">
                  <c:v>20.399999999999999</c:v>
                </c:pt>
                <c:pt idx="124" formatCode="0.0">
                  <c:v>21.5</c:v>
                </c:pt>
                <c:pt idx="125" formatCode="0.0">
                  <c:v>21.9</c:v>
                </c:pt>
                <c:pt idx="126" formatCode="0.0">
                  <c:v>22.4</c:v>
                </c:pt>
                <c:pt idx="127" formatCode="0.0">
                  <c:v>18.399999999999999</c:v>
                </c:pt>
                <c:pt idx="128" formatCode="0.0">
                  <c:v>20.100000000000001</c:v>
                </c:pt>
                <c:pt idx="129" formatCode="0.0">
                  <c:v>18.899999999999999</c:v>
                </c:pt>
                <c:pt idx="130" formatCode="0.0">
                  <c:v>17.7</c:v>
                </c:pt>
                <c:pt idx="131" formatCode="0.0">
                  <c:v>20.8</c:v>
                </c:pt>
                <c:pt idx="132" formatCode="0.0">
                  <c:v>27.9</c:v>
                </c:pt>
                <c:pt idx="133" formatCode="0.0">
                  <c:v>31.3</c:v>
                </c:pt>
                <c:pt idx="134" formatCode="0.0">
                  <c:v>25.5</c:v>
                </c:pt>
                <c:pt idx="135" formatCode="0.0">
                  <c:v>25.6</c:v>
                </c:pt>
                <c:pt idx="136" formatCode="0.0">
                  <c:v>31.7</c:v>
                </c:pt>
                <c:pt idx="137" formatCode="0.0">
                  <c:v>28.8</c:v>
                </c:pt>
                <c:pt idx="138" formatCode="0.0">
                  <c:v>26.3</c:v>
                </c:pt>
                <c:pt idx="139" formatCode="0.0">
                  <c:v>27.8</c:v>
                </c:pt>
                <c:pt idx="140" formatCode="0.0">
                  <c:v>31.5</c:v>
                </c:pt>
                <c:pt idx="141" formatCode="0.0">
                  <c:v>32</c:v>
                </c:pt>
                <c:pt idx="142" formatCode="0.0">
                  <c:v>33.799999999999997</c:v>
                </c:pt>
                <c:pt idx="143" formatCode="0.0">
                  <c:v>35.200000000000003</c:v>
                </c:pt>
              </c:numCache>
            </c:numRef>
          </c:val>
          <c:smooth val="0"/>
          <c:extLst>
            <c:ext xmlns:c16="http://schemas.microsoft.com/office/drawing/2014/chart" uri="{C3380CC4-5D6E-409C-BE32-E72D297353CC}">
              <c16:uniqueId val="{00000003-1E6B-4B56-A005-A85C8E2BFD5E}"/>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 (Verarbeitendes Gewerbe) ?</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alt'!$A$12:$A$138</c:f>
              <c:strCache>
                <c:ptCount val="12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strCache>
            </c:strRef>
          </c:cat>
          <c:val>
            <c:numRef>
              <c:f>'ifo-hürde alt'!$E$12:$E$138</c:f>
              <c:numCache>
                <c:formatCode>0.0</c:formatCode>
                <c:ptCount val="12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F1A1-4E9E-AFB3-9F4D7512E881}"/>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v>Kleine Unternehmen </c:v>
          </c:tx>
          <c:marker>
            <c:symbol val="none"/>
          </c:marker>
          <c:cat>
            <c:strRef>
              <c:f>'ifo-hürde alt'!$A$12:$A$135</c:f>
              <c:strCache>
                <c:ptCount val="124"/>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strCache>
            </c:strRef>
          </c:cat>
          <c:val>
            <c:numRef>
              <c:f>'ifo-hürde alt'!$G$12:$G$135</c:f>
              <c:numCache>
                <c:formatCode>0.0</c:formatCode>
                <c:ptCount val="124"/>
                <c:pt idx="0">
                  <c:v>63</c:v>
                </c:pt>
                <c:pt idx="1">
                  <c:v>64.599999999999994</c:v>
                </c:pt>
                <c:pt idx="2">
                  <c:v>57</c:v>
                </c:pt>
                <c:pt idx="3">
                  <c:v>58.1</c:v>
                </c:pt>
                <c:pt idx="4">
                  <c:v>52.2</c:v>
                </c:pt>
                <c:pt idx="5">
                  <c:v>46.7</c:v>
                </c:pt>
                <c:pt idx="6">
                  <c:v>39.700000000000003</c:v>
                </c:pt>
                <c:pt idx="7">
                  <c:v>32.299999999999997</c:v>
                </c:pt>
                <c:pt idx="8">
                  <c:v>29.9</c:v>
                </c:pt>
                <c:pt idx="9">
                  <c:v>26.1</c:v>
                </c:pt>
                <c:pt idx="10">
                  <c:v>26.4</c:v>
                </c:pt>
                <c:pt idx="11">
                  <c:v>30.6</c:v>
                </c:pt>
                <c:pt idx="12">
                  <c:v>32.5</c:v>
                </c:pt>
                <c:pt idx="13">
                  <c:v>34.6</c:v>
                </c:pt>
                <c:pt idx="14">
                  <c:v>34.200000000000003</c:v>
                </c:pt>
                <c:pt idx="15">
                  <c:v>36.6</c:v>
                </c:pt>
                <c:pt idx="16">
                  <c:v>36.6</c:v>
                </c:pt>
                <c:pt idx="17">
                  <c:v>36.5</c:v>
                </c:pt>
                <c:pt idx="18">
                  <c:v>41.8</c:v>
                </c:pt>
                <c:pt idx="19">
                  <c:v>39.700000000000003</c:v>
                </c:pt>
                <c:pt idx="20">
                  <c:v>43.5</c:v>
                </c:pt>
                <c:pt idx="21">
                  <c:v>40.4</c:v>
                </c:pt>
                <c:pt idx="22">
                  <c:v>43.2</c:v>
                </c:pt>
                <c:pt idx="23">
                  <c:v>38.299999999999997</c:v>
                </c:pt>
                <c:pt idx="24">
                  <c:v>39.6</c:v>
                </c:pt>
                <c:pt idx="25">
                  <c:v>43.2</c:v>
                </c:pt>
                <c:pt idx="26">
                  <c:v>43.1</c:v>
                </c:pt>
                <c:pt idx="27">
                  <c:v>39.700000000000003</c:v>
                </c:pt>
                <c:pt idx="28">
                  <c:v>39.6</c:v>
                </c:pt>
                <c:pt idx="29">
                  <c:v>38.5</c:v>
                </c:pt>
                <c:pt idx="30">
                  <c:v>35.9</c:v>
                </c:pt>
                <c:pt idx="31">
                  <c:v>35.700000000000003</c:v>
                </c:pt>
                <c:pt idx="32">
                  <c:v>30.5</c:v>
                </c:pt>
                <c:pt idx="33">
                  <c:v>28.9</c:v>
                </c:pt>
                <c:pt idx="34">
                  <c:v>29.7</c:v>
                </c:pt>
                <c:pt idx="35">
                  <c:v>30</c:v>
                </c:pt>
                <c:pt idx="36">
                  <c:v>26.5</c:v>
                </c:pt>
                <c:pt idx="37">
                  <c:v>25.7</c:v>
                </c:pt>
                <c:pt idx="38">
                  <c:v>26</c:v>
                </c:pt>
                <c:pt idx="39">
                  <c:v>22.2</c:v>
                </c:pt>
                <c:pt idx="40">
                  <c:v>24.5</c:v>
                </c:pt>
                <c:pt idx="41">
                  <c:v>23.8</c:v>
                </c:pt>
                <c:pt idx="42">
                  <c:v>21.6</c:v>
                </c:pt>
                <c:pt idx="43">
                  <c:v>22</c:v>
                </c:pt>
                <c:pt idx="44">
                  <c:v>22</c:v>
                </c:pt>
                <c:pt idx="45">
                  <c:v>21.9</c:v>
                </c:pt>
                <c:pt idx="46">
                  <c:v>23.6</c:v>
                </c:pt>
                <c:pt idx="47">
                  <c:v>26.4</c:v>
                </c:pt>
                <c:pt idx="48">
                  <c:v>22.6</c:v>
                </c:pt>
                <c:pt idx="49">
                  <c:v>24.3</c:v>
                </c:pt>
                <c:pt idx="50">
                  <c:v>24.6</c:v>
                </c:pt>
                <c:pt idx="51">
                  <c:v>22.5</c:v>
                </c:pt>
                <c:pt idx="52">
                  <c:v>21.5</c:v>
                </c:pt>
                <c:pt idx="53">
                  <c:v>20.8</c:v>
                </c:pt>
                <c:pt idx="54">
                  <c:v>23.1</c:v>
                </c:pt>
                <c:pt idx="55">
                  <c:v>22.3</c:v>
                </c:pt>
                <c:pt idx="56">
                  <c:v>21.8</c:v>
                </c:pt>
                <c:pt idx="57">
                  <c:v>21.1</c:v>
                </c:pt>
                <c:pt idx="58">
                  <c:v>22.3</c:v>
                </c:pt>
                <c:pt idx="59">
                  <c:v>21.8</c:v>
                </c:pt>
                <c:pt idx="60">
                  <c:v>22.5</c:v>
                </c:pt>
                <c:pt idx="61">
                  <c:v>20.399999999999999</c:v>
                </c:pt>
                <c:pt idx="62">
                  <c:v>21.3</c:v>
                </c:pt>
                <c:pt idx="63">
                  <c:v>23.7</c:v>
                </c:pt>
                <c:pt idx="64">
                  <c:v>21.1</c:v>
                </c:pt>
                <c:pt idx="65">
                  <c:v>22.4</c:v>
                </c:pt>
                <c:pt idx="66">
                  <c:v>22.8</c:v>
                </c:pt>
                <c:pt idx="67">
                  <c:v>21.5</c:v>
                </c:pt>
                <c:pt idx="68">
                  <c:v>22.6</c:v>
                </c:pt>
                <c:pt idx="69">
                  <c:v>23</c:v>
                </c:pt>
                <c:pt idx="70">
                  <c:v>23.3</c:v>
                </c:pt>
                <c:pt idx="71">
                  <c:v>21.6</c:v>
                </c:pt>
                <c:pt idx="72">
                  <c:v>23.4</c:v>
                </c:pt>
                <c:pt idx="73">
                  <c:v>22</c:v>
                </c:pt>
                <c:pt idx="74">
                  <c:v>22.7</c:v>
                </c:pt>
                <c:pt idx="75">
                  <c:v>22.7</c:v>
                </c:pt>
                <c:pt idx="76">
                  <c:v>21.6</c:v>
                </c:pt>
                <c:pt idx="77">
                  <c:v>20.6</c:v>
                </c:pt>
                <c:pt idx="78">
                  <c:v>18.600000000000001</c:v>
                </c:pt>
                <c:pt idx="79">
                  <c:v>21.2</c:v>
                </c:pt>
                <c:pt idx="80">
                  <c:v>19.899999999999999</c:v>
                </c:pt>
                <c:pt idx="81">
                  <c:v>20.7</c:v>
                </c:pt>
                <c:pt idx="82">
                  <c:v>23.2</c:v>
                </c:pt>
                <c:pt idx="83">
                  <c:v>20.6</c:v>
                </c:pt>
                <c:pt idx="84">
                  <c:v>21.1</c:v>
                </c:pt>
                <c:pt idx="85">
                  <c:v>19.7</c:v>
                </c:pt>
                <c:pt idx="86">
                  <c:v>19.7</c:v>
                </c:pt>
                <c:pt idx="87">
                  <c:v>18.899999999999999</c:v>
                </c:pt>
                <c:pt idx="88">
                  <c:v>19.399999999999999</c:v>
                </c:pt>
                <c:pt idx="89">
                  <c:v>21.2</c:v>
                </c:pt>
                <c:pt idx="90">
                  <c:v>19</c:v>
                </c:pt>
                <c:pt idx="91">
                  <c:v>18.399999999999999</c:v>
                </c:pt>
                <c:pt idx="92">
                  <c:v>18.8</c:v>
                </c:pt>
                <c:pt idx="93">
                  <c:v>16.5</c:v>
                </c:pt>
                <c:pt idx="94">
                  <c:v>17.7</c:v>
                </c:pt>
                <c:pt idx="95">
                  <c:v>17.8</c:v>
                </c:pt>
                <c:pt idx="96">
                  <c:v>18.2</c:v>
                </c:pt>
                <c:pt idx="97">
                  <c:v>15.8</c:v>
                </c:pt>
                <c:pt idx="98">
                  <c:v>16.399999999999999</c:v>
                </c:pt>
                <c:pt idx="99">
                  <c:v>17.399999999999999</c:v>
                </c:pt>
                <c:pt idx="100">
                  <c:v>17</c:v>
                </c:pt>
                <c:pt idx="101">
                  <c:v>17.2</c:v>
                </c:pt>
                <c:pt idx="102">
                  <c:v>17.8</c:v>
                </c:pt>
                <c:pt idx="103">
                  <c:v>18.8</c:v>
                </c:pt>
                <c:pt idx="104">
                  <c:v>18</c:v>
                </c:pt>
                <c:pt idx="105">
                  <c:v>17.899999999999999</c:v>
                </c:pt>
                <c:pt idx="106">
                  <c:v>16.7</c:v>
                </c:pt>
                <c:pt idx="107">
                  <c:v>17.899999999999999</c:v>
                </c:pt>
                <c:pt idx="108">
                  <c:v>17.5</c:v>
                </c:pt>
                <c:pt idx="109">
                  <c:v>19.3</c:v>
                </c:pt>
              </c:numCache>
            </c:numRef>
          </c:val>
          <c:smooth val="0"/>
          <c:extLst>
            <c:ext xmlns:c16="http://schemas.microsoft.com/office/drawing/2014/chart" uri="{C3380CC4-5D6E-409C-BE32-E72D297353CC}">
              <c16:uniqueId val="{00000001-F1A1-4E9E-AFB3-9F4D7512E881}"/>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Kredithürde_Avg!$J$3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Kredithürde_Avg!$J$4:$J$22</c:f>
            </c:numRef>
          </c:val>
          <c:smooth val="0"/>
          <c:extLst>
            <c:ext xmlns:c16="http://schemas.microsoft.com/office/drawing/2014/chart" uri="{C3380CC4-5D6E-409C-BE32-E72D297353CC}">
              <c16:uniqueId val="{00000000-947F-4F52-82EF-304D8D4C3EC4}"/>
            </c:ext>
          </c:extLst>
        </c:ser>
        <c:ser>
          <c:idx val="1"/>
          <c:order val="1"/>
          <c:tx>
            <c:strRef>
              <c:f>Kredithürde_Avg!$K$3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Kredithürde_Avg!$K$4:$K$22</c:f>
            </c:numRef>
          </c:val>
          <c:smooth val="0"/>
          <c:extLst>
            <c:ext xmlns:c16="http://schemas.microsoft.com/office/drawing/2014/chart" uri="{C3380CC4-5D6E-409C-BE32-E72D297353CC}">
              <c16:uniqueId val="{00000001-947F-4F52-82EF-304D8D4C3EC4}"/>
            </c:ext>
          </c:extLst>
        </c:ser>
        <c:ser>
          <c:idx val="2"/>
          <c:order val="2"/>
          <c:tx>
            <c:strRef>
              <c:f>Kredithürde_Avg!$L$3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Kredithürde_Avg!$L$4:$L$22</c:f>
            </c:numRef>
          </c:val>
          <c:smooth val="0"/>
          <c:extLst>
            <c:ext xmlns:c16="http://schemas.microsoft.com/office/drawing/2014/chart" uri="{C3380CC4-5D6E-409C-BE32-E72D297353CC}">
              <c16:uniqueId val="{00000002-947F-4F52-82EF-304D8D4C3EC4}"/>
            </c:ext>
          </c:extLst>
        </c:ser>
        <c:ser>
          <c:idx val="3"/>
          <c:order val="3"/>
          <c:tx>
            <c:strRef>
              <c:f>Kredithürde_Avg!$M$3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Kredithürde_Avg!$M$4:$M$22</c:f>
            </c:numRef>
          </c:val>
          <c:smooth val="0"/>
          <c:extLst>
            <c:ext xmlns:c16="http://schemas.microsoft.com/office/drawing/2014/chart" uri="{C3380CC4-5D6E-409C-BE32-E72D297353CC}">
              <c16:uniqueId val="{00000003-947F-4F52-82EF-304D8D4C3EC4}"/>
            </c:ext>
          </c:extLst>
        </c:ser>
        <c:dLbls>
          <c:showLegendKey val="0"/>
          <c:showVal val="0"/>
          <c:showCatName val="0"/>
          <c:showSerName val="0"/>
          <c:showPercent val="0"/>
          <c:showBubbleSize val="0"/>
        </c:dLbls>
        <c:marker val="1"/>
        <c:smooth val="0"/>
        <c:axId val="208678912"/>
        <c:axId val="208680448"/>
      </c:lineChart>
      <c:dateAx>
        <c:axId val="208678912"/>
        <c:scaling>
          <c:orientation val="minMax"/>
          <c:max val="55"/>
          <c:min val="-1"/>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Kredithürde_Avg!$B$3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Kredithürde_Avg!$B$4:$B$22</c:f>
            </c:numRef>
          </c:val>
          <c:smooth val="0"/>
          <c:extLst>
            <c:ext xmlns:c16="http://schemas.microsoft.com/office/drawing/2014/chart" uri="{C3380CC4-5D6E-409C-BE32-E72D297353CC}">
              <c16:uniqueId val="{00000000-2C0A-4852-93F5-798E6CE73137}"/>
            </c:ext>
          </c:extLst>
        </c:ser>
        <c:ser>
          <c:idx val="1"/>
          <c:order val="1"/>
          <c:tx>
            <c:strRef>
              <c:f>Kredithürde_Avg!$C$3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Kredithürde_Avg!$C$4:$C$22</c:f>
            </c:numRef>
          </c:val>
          <c:smooth val="0"/>
          <c:extLst>
            <c:ext xmlns:c16="http://schemas.microsoft.com/office/drawing/2014/chart" uri="{C3380CC4-5D6E-409C-BE32-E72D297353CC}">
              <c16:uniqueId val="{00000001-2C0A-4852-93F5-798E6CE73137}"/>
            </c:ext>
          </c:extLst>
        </c:ser>
        <c:ser>
          <c:idx val="2"/>
          <c:order val="2"/>
          <c:tx>
            <c:strRef>
              <c:f>Kredithürde_Avg!$D$3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Kredithürde_Avg!$D$4:$D$22</c:f>
            </c:numRef>
          </c:val>
          <c:smooth val="0"/>
          <c:extLst>
            <c:ext xmlns:c16="http://schemas.microsoft.com/office/drawing/2014/chart" uri="{C3380CC4-5D6E-409C-BE32-E72D297353CC}">
              <c16:uniqueId val="{00000002-2C0A-4852-93F5-798E6CE73137}"/>
            </c:ext>
          </c:extLst>
        </c:ser>
        <c:ser>
          <c:idx val="3"/>
          <c:order val="3"/>
          <c:tx>
            <c:strRef>
              <c:f>Kredithürde_Avg!$E$3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Kredithürde_Avg!$E$4:$E$22</c:f>
            </c:numRef>
          </c:val>
          <c:smooth val="0"/>
          <c:extLst>
            <c:ext xmlns:c16="http://schemas.microsoft.com/office/drawing/2014/chart" uri="{C3380CC4-5D6E-409C-BE32-E72D297353CC}">
              <c16:uniqueId val="{00000003-2C0A-4852-93F5-798E6CE73137}"/>
            </c:ext>
          </c:extLst>
        </c:ser>
        <c:dLbls>
          <c:showLegendKey val="0"/>
          <c:showVal val="0"/>
          <c:showCatName val="0"/>
          <c:showSerName val="0"/>
          <c:showPercent val="0"/>
          <c:showBubbleSize val="0"/>
        </c:dLbls>
        <c:marker val="1"/>
        <c:smooth val="0"/>
        <c:axId val="208728448"/>
        <c:axId val="208729984"/>
      </c:lineChart>
      <c:dateAx>
        <c:axId val="208728448"/>
        <c:scaling>
          <c:orientation val="minMax"/>
          <c:max val="55"/>
          <c:min val="-1"/>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Kredithürde_Avg!$R$3</c:f>
              <c:strCache>
                <c:ptCount val="1"/>
                <c:pt idx="0">
                  <c:v>Ver. Gewerbe</c:v>
                </c:pt>
              </c:strCache>
            </c:strRef>
          </c:tx>
          <c:spPr>
            <a:ln w="38100">
              <a:solidFill>
                <a:srgbClr val="005A8C"/>
              </a:solidFill>
            </a:ln>
          </c:spPr>
          <c:marker>
            <c:symbol val="none"/>
          </c:marker>
          <c:cat>
            <c:multiLvlStrRef>
              <c:f>Kredithürde_Avg!$A$4:$A$22</c:f>
            </c:multiLvlStrRef>
          </c:cat>
          <c:val>
            <c:numRef>
              <c:f>Kredithürde_Avg!$R$4:$R$22</c:f>
            </c:numRef>
          </c:val>
          <c:smooth val="0"/>
          <c:extLst>
            <c:ext xmlns:c16="http://schemas.microsoft.com/office/drawing/2014/chart" uri="{C3380CC4-5D6E-409C-BE32-E72D297353CC}">
              <c16:uniqueId val="{00000000-B4B3-486A-B3E7-ED89F718681D}"/>
            </c:ext>
          </c:extLst>
        </c:ser>
        <c:ser>
          <c:idx val="1"/>
          <c:order val="1"/>
          <c:tx>
            <c:strRef>
              <c:f>Kredithürde_Avg!$S$3</c:f>
              <c:strCache>
                <c:ptCount val="1"/>
                <c:pt idx="0">
                  <c:v>Bau</c:v>
                </c:pt>
              </c:strCache>
            </c:strRef>
          </c:tx>
          <c:spPr>
            <a:ln w="38100">
              <a:solidFill>
                <a:srgbClr val="A4B419"/>
              </a:solidFill>
            </a:ln>
          </c:spPr>
          <c:marker>
            <c:symbol val="none"/>
          </c:marker>
          <c:cat>
            <c:multiLvlStrRef>
              <c:f>Kredithürde_Avg!$A$4:$A$22</c:f>
            </c:multiLvlStrRef>
          </c:cat>
          <c:val>
            <c:numRef>
              <c:f>Kredithürde_Avg!$S$4:$S$22</c:f>
            </c:numRef>
          </c:val>
          <c:smooth val="0"/>
          <c:extLst>
            <c:ext xmlns:c16="http://schemas.microsoft.com/office/drawing/2014/chart" uri="{C3380CC4-5D6E-409C-BE32-E72D297353CC}">
              <c16:uniqueId val="{00000001-B4B3-486A-B3E7-ED89F718681D}"/>
            </c:ext>
          </c:extLst>
        </c:ser>
        <c:ser>
          <c:idx val="2"/>
          <c:order val="2"/>
          <c:tx>
            <c:strRef>
              <c:f>Kredithürde_Avg!$T$3</c:f>
              <c:strCache>
                <c:ptCount val="1"/>
                <c:pt idx="0">
                  <c:v>Großhandel</c:v>
                </c:pt>
              </c:strCache>
            </c:strRef>
          </c:tx>
          <c:spPr>
            <a:ln w="38100">
              <a:solidFill>
                <a:srgbClr val="55A0C6"/>
              </a:solidFill>
            </a:ln>
          </c:spPr>
          <c:marker>
            <c:symbol val="none"/>
          </c:marker>
          <c:cat>
            <c:multiLvlStrRef>
              <c:f>Kredithürde_Avg!$A$4:$A$22</c:f>
            </c:multiLvlStrRef>
          </c:cat>
          <c:val>
            <c:numRef>
              <c:f>Kredithürde_Avg!$T$4:$T$22</c:f>
            </c:numRef>
          </c:val>
          <c:smooth val="0"/>
          <c:extLst>
            <c:ext xmlns:c16="http://schemas.microsoft.com/office/drawing/2014/chart" uri="{C3380CC4-5D6E-409C-BE32-E72D297353CC}">
              <c16:uniqueId val="{00000002-B4B3-486A-B3E7-ED89F718681D}"/>
            </c:ext>
          </c:extLst>
        </c:ser>
        <c:ser>
          <c:idx val="3"/>
          <c:order val="3"/>
          <c:tx>
            <c:strRef>
              <c:f>Kredithürde_Avg!$U$3</c:f>
              <c:strCache>
                <c:ptCount val="1"/>
                <c:pt idx="0">
                  <c:v>Einzelhandel</c:v>
                </c:pt>
              </c:strCache>
            </c:strRef>
          </c:tx>
          <c:spPr>
            <a:ln w="38100">
              <a:solidFill>
                <a:srgbClr val="BDC0C2"/>
              </a:solidFill>
            </a:ln>
          </c:spPr>
          <c:marker>
            <c:symbol val="none"/>
          </c:marker>
          <c:cat>
            <c:multiLvlStrRef>
              <c:f>Kredithürde_Avg!$A$4:$A$22</c:f>
            </c:multiLvlStrRef>
          </c:cat>
          <c:val>
            <c:numRef>
              <c:f>Kredithürde_Avg!$U$4:$U$22</c:f>
            </c:numRef>
          </c:val>
          <c:smooth val="0"/>
          <c:extLst>
            <c:ext xmlns:c16="http://schemas.microsoft.com/office/drawing/2014/chart" uri="{C3380CC4-5D6E-409C-BE32-E72D297353CC}">
              <c16:uniqueId val="{00000003-B4B3-486A-B3E7-ED89F718681D}"/>
            </c:ext>
          </c:extLst>
        </c:ser>
        <c:ser>
          <c:idx val="4"/>
          <c:order val="4"/>
          <c:tx>
            <c:strRef>
              <c:f>Kredithürde_Avg!$V$3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Kredithürde_Avg!$V$4:$V$22</c:f>
            </c:numRef>
          </c:val>
          <c:smooth val="0"/>
          <c:extLst>
            <c:ext xmlns:c16="http://schemas.microsoft.com/office/drawing/2014/chart" uri="{C3380CC4-5D6E-409C-BE32-E72D297353CC}">
              <c16:uniqueId val="{00000004-B4B3-486A-B3E7-ED89F718681D}"/>
            </c:ext>
          </c:extLst>
        </c:ser>
        <c:dLbls>
          <c:showLegendKey val="0"/>
          <c:showVal val="0"/>
          <c:showCatName val="0"/>
          <c:showSerName val="0"/>
          <c:showPercent val="0"/>
          <c:showBubbleSize val="0"/>
        </c:dLbls>
        <c:marker val="1"/>
        <c:smooth val="0"/>
        <c:axId val="209098240"/>
        <c:axId val="209099776"/>
      </c:lineChart>
      <c:dateAx>
        <c:axId val="209098240"/>
        <c:scaling>
          <c:orientation val="minMax"/>
          <c:max val="55"/>
          <c:min val="-1"/>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Kredithürde_Avg!$AD$3</c:f>
              <c:strCache>
                <c:ptCount val="1"/>
                <c:pt idx="0">
                  <c:v>Ver. Gewerbe</c:v>
                </c:pt>
              </c:strCache>
            </c:strRef>
          </c:tx>
          <c:spPr>
            <a:ln w="38100">
              <a:solidFill>
                <a:srgbClr val="005A8C"/>
              </a:solidFill>
            </a:ln>
          </c:spPr>
          <c:marker>
            <c:symbol val="none"/>
          </c:marker>
          <c:cat>
            <c:multiLvlStrRef>
              <c:f>Kredithürde_Avg!$A$4:$A$22</c:f>
            </c:multiLvlStrRef>
          </c:cat>
          <c:val>
            <c:numRef>
              <c:f>Kredithürde_Avg!$AD$4:$AD$22</c:f>
            </c:numRef>
          </c:val>
          <c:smooth val="0"/>
          <c:extLst>
            <c:ext xmlns:c16="http://schemas.microsoft.com/office/drawing/2014/chart" uri="{C3380CC4-5D6E-409C-BE32-E72D297353CC}">
              <c16:uniqueId val="{00000000-3080-4CBA-B56C-4F8C53BC1A92}"/>
            </c:ext>
          </c:extLst>
        </c:ser>
        <c:ser>
          <c:idx val="1"/>
          <c:order val="1"/>
          <c:tx>
            <c:strRef>
              <c:f>Kredithürde_Avg!$AE$3</c:f>
              <c:strCache>
                <c:ptCount val="1"/>
                <c:pt idx="0">
                  <c:v>Bau</c:v>
                </c:pt>
              </c:strCache>
            </c:strRef>
          </c:tx>
          <c:spPr>
            <a:ln w="38100">
              <a:solidFill>
                <a:srgbClr val="A4B419"/>
              </a:solidFill>
            </a:ln>
          </c:spPr>
          <c:marker>
            <c:symbol val="none"/>
          </c:marker>
          <c:cat>
            <c:multiLvlStrRef>
              <c:f>Kredithürde_Avg!$A$4:$A$22</c:f>
            </c:multiLvlStrRef>
          </c:cat>
          <c:val>
            <c:numRef>
              <c:f>Kredithürde_Avg!$AE$4:$AE$22</c:f>
            </c:numRef>
          </c:val>
          <c:smooth val="0"/>
          <c:extLst>
            <c:ext xmlns:c16="http://schemas.microsoft.com/office/drawing/2014/chart" uri="{C3380CC4-5D6E-409C-BE32-E72D297353CC}">
              <c16:uniqueId val="{00000001-3080-4CBA-B56C-4F8C53BC1A92}"/>
            </c:ext>
          </c:extLst>
        </c:ser>
        <c:ser>
          <c:idx val="2"/>
          <c:order val="2"/>
          <c:tx>
            <c:strRef>
              <c:f>Kredithürde_Avg!$AF$3</c:f>
              <c:strCache>
                <c:ptCount val="1"/>
                <c:pt idx="0">
                  <c:v>Großhandel</c:v>
                </c:pt>
              </c:strCache>
            </c:strRef>
          </c:tx>
          <c:spPr>
            <a:ln w="38100">
              <a:solidFill>
                <a:srgbClr val="55A0C6"/>
              </a:solidFill>
            </a:ln>
          </c:spPr>
          <c:marker>
            <c:symbol val="none"/>
          </c:marker>
          <c:cat>
            <c:multiLvlStrRef>
              <c:f>Kredithürde_Avg!$A$4:$A$22</c:f>
            </c:multiLvlStrRef>
          </c:cat>
          <c:val>
            <c:numRef>
              <c:f>Kredithürde_Avg!$AF$4:$AF$22</c:f>
            </c:numRef>
          </c:val>
          <c:smooth val="0"/>
          <c:extLst>
            <c:ext xmlns:c16="http://schemas.microsoft.com/office/drawing/2014/chart" uri="{C3380CC4-5D6E-409C-BE32-E72D297353CC}">
              <c16:uniqueId val="{00000002-3080-4CBA-B56C-4F8C53BC1A92}"/>
            </c:ext>
          </c:extLst>
        </c:ser>
        <c:ser>
          <c:idx val="3"/>
          <c:order val="3"/>
          <c:tx>
            <c:strRef>
              <c:f>Kredithürde_Avg!$AG$3</c:f>
              <c:strCache>
                <c:ptCount val="1"/>
                <c:pt idx="0">
                  <c:v>Einzelhandel</c:v>
                </c:pt>
              </c:strCache>
            </c:strRef>
          </c:tx>
          <c:spPr>
            <a:ln w="38100">
              <a:solidFill>
                <a:srgbClr val="BDC0C2"/>
              </a:solidFill>
            </a:ln>
          </c:spPr>
          <c:marker>
            <c:symbol val="none"/>
          </c:marker>
          <c:cat>
            <c:multiLvlStrRef>
              <c:f>Kredithürde_Avg!$A$4:$A$22</c:f>
            </c:multiLvlStrRef>
          </c:cat>
          <c:val>
            <c:numRef>
              <c:f>Kredithürde_Avg!$AG$4:$AG$22</c:f>
            </c:numRef>
          </c:val>
          <c:smooth val="0"/>
          <c:extLst>
            <c:ext xmlns:c16="http://schemas.microsoft.com/office/drawing/2014/chart" uri="{C3380CC4-5D6E-409C-BE32-E72D297353CC}">
              <c16:uniqueId val="{00000003-3080-4CBA-B56C-4F8C53BC1A92}"/>
            </c:ext>
          </c:extLst>
        </c:ser>
        <c:ser>
          <c:idx val="4"/>
          <c:order val="4"/>
          <c:tx>
            <c:strRef>
              <c:f>Kredithürde_Avg!$AH$3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Kredithürde_Avg!$AH$4:$AH$22</c:f>
            </c:numRef>
          </c:val>
          <c:smooth val="0"/>
          <c:extLst>
            <c:ext xmlns:c16="http://schemas.microsoft.com/office/drawing/2014/chart" uri="{C3380CC4-5D6E-409C-BE32-E72D297353CC}">
              <c16:uniqueId val="{00000004-3080-4CBA-B56C-4F8C53BC1A92}"/>
            </c:ext>
          </c:extLst>
        </c:ser>
        <c:dLbls>
          <c:showLegendKey val="0"/>
          <c:showVal val="0"/>
          <c:showCatName val="0"/>
          <c:showSerName val="0"/>
          <c:showPercent val="0"/>
          <c:showBubbleSize val="0"/>
        </c:dLbls>
        <c:marker val="1"/>
        <c:smooth val="0"/>
        <c:axId val="209123584"/>
        <c:axId val="223813632"/>
      </c:lineChart>
      <c:dateAx>
        <c:axId val="209123584"/>
        <c:scaling>
          <c:orientation val="minMax"/>
          <c:max val="55"/>
          <c:min val="-1"/>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Kredithürde_Avg!$J$4:$J$38</c:f>
              <c:numCache>
                <c:formatCode>0.0</c:formatCode>
                <c:ptCount val="4"/>
                <c:pt idx="0">
                  <c:v>32</c:v>
                </c:pt>
                <c:pt idx="1">
                  <c:v>33.799999999999997</c:v>
                </c:pt>
                <c:pt idx="2">
                  <c:v>35.200000000000003</c:v>
                </c:pt>
                <c:pt idx="3">
                  <c:v>33.9</c:v>
                </c:pt>
              </c:numCache>
            </c:numRef>
          </c:val>
          <c:smooth val="0"/>
          <c:extLst>
            <c:ext xmlns:c16="http://schemas.microsoft.com/office/drawing/2014/chart" uri="{C3380CC4-5D6E-409C-BE32-E72D297353CC}">
              <c16:uniqueId val="{00000000-C530-49D7-A9BE-37CDC4D049AA}"/>
            </c:ext>
          </c:extLst>
        </c:ser>
        <c:ser>
          <c:idx val="1"/>
          <c:order val="1"/>
          <c:tx>
            <c:strRef>
              <c:f>Kredithürde_Avg!$AY$3</c:f>
              <c:strCache>
                <c:ptCount val="1"/>
                <c:pt idx="0">
                  <c:v>Großunternehmen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Kredithürde_Avg!$K$4:$K$38</c:f>
              <c:numCache>
                <c:formatCode>0.0</c:formatCode>
                <c:ptCount val="4"/>
                <c:pt idx="0">
                  <c:v>31.9</c:v>
                </c:pt>
                <c:pt idx="1">
                  <c:v>23.6</c:v>
                </c:pt>
                <c:pt idx="2">
                  <c:v>21.5</c:v>
                </c:pt>
                <c:pt idx="3">
                  <c:v>20.399999999999999</c:v>
                </c:pt>
              </c:numCache>
            </c:numRef>
          </c:val>
          <c:smooth val="0"/>
          <c:extLst>
            <c:ext xmlns:c16="http://schemas.microsoft.com/office/drawing/2014/chart" uri="{C3380CC4-5D6E-409C-BE32-E72D297353CC}">
              <c16:uniqueId val="{00000001-C530-49D7-A9BE-37CDC4D049AA}"/>
            </c:ext>
          </c:extLst>
        </c:ser>
        <c:ser>
          <c:idx val="2"/>
          <c:order val="2"/>
          <c:spPr>
            <a:ln w="19050">
              <a:solidFill>
                <a:schemeClr val="accent1"/>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Kredithürde_Avg!$L$4:$L$38</c:f>
              <c:numCache>
                <c:formatCode>0.0</c:formatCode>
                <c:ptCount val="4"/>
                <c:pt idx="0">
                  <c:v>22.538888888888881</c:v>
                </c:pt>
                <c:pt idx="1">
                  <c:v>22.538888888888881</c:v>
                </c:pt>
                <c:pt idx="2">
                  <c:v>22.538888888888881</c:v>
                </c:pt>
                <c:pt idx="3">
                  <c:v>22.538888888888881</c:v>
                </c:pt>
              </c:numCache>
            </c:numRef>
          </c:val>
          <c:smooth val="0"/>
          <c:extLst>
            <c:ext xmlns:c16="http://schemas.microsoft.com/office/drawing/2014/chart" uri="{C3380CC4-5D6E-409C-BE32-E72D297353CC}">
              <c16:uniqueId val="{00000002-C530-49D7-A9BE-37CDC4D049AA}"/>
            </c:ext>
          </c:extLst>
        </c:ser>
        <c:ser>
          <c:idx val="3"/>
          <c:order val="3"/>
          <c:spPr>
            <a:ln w="19050">
              <a:solidFill>
                <a:schemeClr val="accent2"/>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Kredithürde_Avg!$M$4:$M$38</c:f>
              <c:numCache>
                <c:formatCode>0.0</c:formatCode>
                <c:ptCount val="4"/>
                <c:pt idx="0">
                  <c:v>14.694444444444445</c:v>
                </c:pt>
                <c:pt idx="1">
                  <c:v>14.694444444444445</c:v>
                </c:pt>
                <c:pt idx="2">
                  <c:v>14.694444444444445</c:v>
                </c:pt>
                <c:pt idx="3">
                  <c:v>14.694444444444445</c:v>
                </c:pt>
              </c:numCache>
            </c:numRef>
          </c:val>
          <c:smooth val="0"/>
          <c:extLst>
            <c:ext xmlns:c16="http://schemas.microsoft.com/office/drawing/2014/chart" uri="{C3380CC4-5D6E-409C-BE32-E72D297353CC}">
              <c16:uniqueId val="{00000003-C530-49D7-A9BE-37CDC4D049AA}"/>
            </c:ext>
          </c:extLst>
        </c:ser>
        <c:dLbls>
          <c:showLegendKey val="0"/>
          <c:showVal val="0"/>
          <c:showCatName val="0"/>
          <c:showSerName val="0"/>
          <c:showPercent val="0"/>
          <c:showBubbleSize val="0"/>
        </c:dLbls>
        <c:smooth val="0"/>
        <c:axId val="223846400"/>
        <c:axId val="223847936"/>
      </c:lineChart>
      <c:dateAx>
        <c:axId val="223846400"/>
        <c:scaling>
          <c:orientation val="minMax"/>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5"/>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Kredithürde_Avg!$B$4:$B$38</c:f>
              <c:numCache>
                <c:formatCode>0.0</c:formatCode>
                <c:ptCount val="4"/>
                <c:pt idx="0">
                  <c:v>21.1</c:v>
                </c:pt>
                <c:pt idx="1">
                  <c:v>19.899999999999999</c:v>
                </c:pt>
                <c:pt idx="2">
                  <c:v>20.9</c:v>
                </c:pt>
                <c:pt idx="3">
                  <c:v>19.5</c:v>
                </c:pt>
              </c:numCache>
            </c:numRef>
          </c:val>
          <c:smooth val="0"/>
          <c:extLst>
            <c:ext xmlns:c16="http://schemas.microsoft.com/office/drawing/2014/chart" uri="{C3380CC4-5D6E-409C-BE32-E72D297353CC}">
              <c16:uniqueId val="{00000000-AB08-4F35-8D3A-F133A02878CB}"/>
            </c:ext>
          </c:extLst>
        </c:ser>
        <c:ser>
          <c:idx val="1"/>
          <c:order val="1"/>
          <c:tx>
            <c:strRef>
              <c:f>Kredithürde_Avg!$AY$3</c:f>
              <c:strCache>
                <c:ptCount val="1"/>
                <c:pt idx="0">
                  <c:v>Großunternehmen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Kredithürde_Avg!$C$4:$C$38</c:f>
              <c:numCache>
                <c:formatCode>0.0</c:formatCode>
                <c:ptCount val="4"/>
                <c:pt idx="0">
                  <c:v>28</c:v>
                </c:pt>
                <c:pt idx="1">
                  <c:v>27.2</c:v>
                </c:pt>
                <c:pt idx="2">
                  <c:v>30.3</c:v>
                </c:pt>
                <c:pt idx="3">
                  <c:v>27.2</c:v>
                </c:pt>
              </c:numCache>
            </c:numRef>
          </c:val>
          <c:smooth val="0"/>
          <c:extLst>
            <c:ext xmlns:c16="http://schemas.microsoft.com/office/drawing/2014/chart" uri="{C3380CC4-5D6E-409C-BE32-E72D297353CC}">
              <c16:uniqueId val="{00000001-AB08-4F35-8D3A-F133A02878CB}"/>
            </c:ext>
          </c:extLst>
        </c:ser>
        <c:ser>
          <c:idx val="2"/>
          <c:order val="2"/>
          <c:tx>
            <c:strRef>
              <c:f>Kredithürde_Avg!$AZ$2</c:f>
              <c:strCache>
                <c:ptCount val="1"/>
              </c:strCache>
            </c:strRef>
          </c:tx>
          <c:spPr>
            <a:ln w="19050">
              <a:solidFill>
                <a:schemeClr val="accent1"/>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Kredithürde_Avg!$D$4:$D$38</c:f>
              <c:numCache>
                <c:formatCode>0.0</c:formatCode>
                <c:ptCount val="4"/>
                <c:pt idx="0">
                  <c:v>23.661111111111111</c:v>
                </c:pt>
                <c:pt idx="1">
                  <c:v>23.661111111111111</c:v>
                </c:pt>
                <c:pt idx="2">
                  <c:v>23.661111111111111</c:v>
                </c:pt>
                <c:pt idx="3">
                  <c:v>23.661111111111111</c:v>
                </c:pt>
              </c:numCache>
            </c:numRef>
          </c:val>
          <c:smooth val="0"/>
          <c:extLst>
            <c:ext xmlns:c16="http://schemas.microsoft.com/office/drawing/2014/chart" uri="{C3380CC4-5D6E-409C-BE32-E72D297353CC}">
              <c16:uniqueId val="{00000002-AB08-4F35-8D3A-F133A02878CB}"/>
            </c:ext>
          </c:extLst>
        </c:ser>
        <c:ser>
          <c:idx val="3"/>
          <c:order val="3"/>
          <c:spPr>
            <a:ln w="19050">
              <a:solidFill>
                <a:schemeClr val="accent2"/>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Kredithürde_Avg!$E$4:$E$38</c:f>
              <c:numCache>
                <c:formatCode>0.0</c:formatCode>
                <c:ptCount val="4"/>
                <c:pt idx="0">
                  <c:v>32.022222222222219</c:v>
                </c:pt>
                <c:pt idx="1">
                  <c:v>32.022222222222219</c:v>
                </c:pt>
                <c:pt idx="2">
                  <c:v>32.022222222222219</c:v>
                </c:pt>
                <c:pt idx="3">
                  <c:v>32.022222222222219</c:v>
                </c:pt>
              </c:numCache>
            </c:numRef>
          </c:val>
          <c:smooth val="0"/>
          <c:extLst>
            <c:ext xmlns:c16="http://schemas.microsoft.com/office/drawing/2014/chart" uri="{C3380CC4-5D6E-409C-BE32-E72D297353CC}">
              <c16:uniqueId val="{00000003-AB08-4F35-8D3A-F133A02878CB}"/>
            </c:ext>
          </c:extLst>
        </c:ser>
        <c:dLbls>
          <c:showLegendKey val="0"/>
          <c:showVal val="0"/>
          <c:showCatName val="0"/>
          <c:showSerName val="0"/>
          <c:showPercent val="0"/>
          <c:showBubbleSize val="0"/>
        </c:dLbls>
        <c:smooth val="0"/>
        <c:axId val="231490688"/>
        <c:axId val="231492224"/>
      </c:lineChart>
      <c:dateAx>
        <c:axId val="231490688"/>
        <c:scaling>
          <c:orientation val="minMax"/>
          <c:max val="45839"/>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a:t>
                </a:r>
                <a:r>
                  <a:rPr lang="en-US" baseline="0"/>
                  <a:t> an allen Unternhemn in Prozent</a:t>
                </a:r>
                <a:endParaRPr lang="en-US"/>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Kredithürde_Avg!$J$4:$J$39</c:f>
              <c:numCache>
                <c:formatCode>0.0</c:formatCode>
                <c:ptCount val="5"/>
                <c:pt idx="0">
                  <c:v>32</c:v>
                </c:pt>
                <c:pt idx="1">
                  <c:v>33.799999999999997</c:v>
                </c:pt>
                <c:pt idx="2">
                  <c:v>35.200000000000003</c:v>
                </c:pt>
                <c:pt idx="3">
                  <c:v>33.9</c:v>
                </c:pt>
                <c:pt idx="4">
                  <c:v>37.799999999999997</c:v>
                </c:pt>
              </c:numCache>
            </c:numRef>
          </c:val>
          <c:smooth val="0"/>
          <c:extLst>
            <c:ext xmlns:c16="http://schemas.microsoft.com/office/drawing/2014/chart" uri="{C3380CC4-5D6E-409C-BE32-E72D297353CC}">
              <c16:uniqueId val="{00000000-CDE5-4266-AD12-E4F4679B7529}"/>
            </c:ext>
          </c:extLst>
        </c:ser>
        <c:ser>
          <c:idx val="1"/>
          <c:order val="1"/>
          <c:tx>
            <c:strRef>
              <c:f>Kredithürde_Avg!$AY$3</c:f>
              <c:strCache>
                <c:ptCount val="1"/>
                <c:pt idx="0">
                  <c:v>Großunternehmen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Kredithürde_Avg!$K$4:$K$39</c:f>
              <c:numCache>
                <c:formatCode>0.0</c:formatCode>
                <c:ptCount val="5"/>
                <c:pt idx="0">
                  <c:v>31.9</c:v>
                </c:pt>
                <c:pt idx="1">
                  <c:v>23.6</c:v>
                </c:pt>
                <c:pt idx="2">
                  <c:v>21.5</c:v>
                </c:pt>
                <c:pt idx="3">
                  <c:v>20.399999999999999</c:v>
                </c:pt>
                <c:pt idx="4">
                  <c:v>29.4</c:v>
                </c:pt>
              </c:numCache>
            </c:numRef>
          </c:val>
          <c:smooth val="0"/>
          <c:extLst>
            <c:ext xmlns:c16="http://schemas.microsoft.com/office/drawing/2014/chart" uri="{C3380CC4-5D6E-409C-BE32-E72D297353CC}">
              <c16:uniqueId val="{00000001-CDE5-4266-AD12-E4F4679B7529}"/>
            </c:ext>
          </c:extLst>
        </c:ser>
        <c:ser>
          <c:idx val="2"/>
          <c:order val="2"/>
          <c:spPr>
            <a:ln w="19050">
              <a:solidFill>
                <a:schemeClr val="accent1"/>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Kredithürde_Avg!$L$4:$L$39</c:f>
              <c:numCache>
                <c:formatCode>0.0</c:formatCode>
                <c:ptCount val="5"/>
                <c:pt idx="0">
                  <c:v>22.538888888888881</c:v>
                </c:pt>
                <c:pt idx="1">
                  <c:v>22.538888888888881</c:v>
                </c:pt>
                <c:pt idx="2">
                  <c:v>22.538888888888881</c:v>
                </c:pt>
                <c:pt idx="3">
                  <c:v>22.538888888888881</c:v>
                </c:pt>
                <c:pt idx="4">
                  <c:v>22.538888888888881</c:v>
                </c:pt>
              </c:numCache>
            </c:numRef>
          </c:val>
          <c:smooth val="0"/>
          <c:extLst>
            <c:ext xmlns:c16="http://schemas.microsoft.com/office/drawing/2014/chart" uri="{C3380CC4-5D6E-409C-BE32-E72D297353CC}">
              <c16:uniqueId val="{00000002-CDE5-4266-AD12-E4F4679B7529}"/>
            </c:ext>
          </c:extLst>
        </c:ser>
        <c:ser>
          <c:idx val="3"/>
          <c:order val="3"/>
          <c:spPr>
            <a:ln w="19050">
              <a:solidFill>
                <a:schemeClr val="accent2"/>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Kredithürde_Avg!$M$4:$M$39</c:f>
              <c:numCache>
                <c:formatCode>0.0</c:formatCode>
                <c:ptCount val="5"/>
                <c:pt idx="0">
                  <c:v>14.694444444444445</c:v>
                </c:pt>
                <c:pt idx="1">
                  <c:v>14.694444444444445</c:v>
                </c:pt>
                <c:pt idx="2">
                  <c:v>14.694444444444445</c:v>
                </c:pt>
                <c:pt idx="3">
                  <c:v>14.694444444444445</c:v>
                </c:pt>
                <c:pt idx="4">
                  <c:v>14.694444444444445</c:v>
                </c:pt>
              </c:numCache>
            </c:numRef>
          </c:val>
          <c:smooth val="0"/>
          <c:extLst>
            <c:ext xmlns:c16="http://schemas.microsoft.com/office/drawing/2014/chart" uri="{C3380CC4-5D6E-409C-BE32-E72D297353CC}">
              <c16:uniqueId val="{00000003-CDE5-4266-AD12-E4F4679B7529}"/>
            </c:ext>
          </c:extLst>
        </c:ser>
        <c:dLbls>
          <c:showLegendKey val="0"/>
          <c:showVal val="0"/>
          <c:showCatName val="0"/>
          <c:showSerName val="0"/>
          <c:showPercent val="0"/>
          <c:showBubbleSize val="0"/>
        </c:dLbls>
        <c:smooth val="0"/>
        <c:axId val="223846400"/>
        <c:axId val="223847936"/>
      </c:lineChart>
      <c:dateAx>
        <c:axId val="223846400"/>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7"/>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0220135541831505"/>
          <c:h val="0.78651159784692748"/>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Kredithürde_Avg!$B$4:$B$39</c:f>
              <c:numCache>
                <c:formatCode>0.0</c:formatCode>
                <c:ptCount val="36"/>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numCache>
            </c:numRef>
          </c:val>
          <c:smooth val="0"/>
          <c:extLst>
            <c:ext xmlns:c16="http://schemas.microsoft.com/office/drawing/2014/chart" uri="{C3380CC4-5D6E-409C-BE32-E72D297353CC}">
              <c16:uniqueId val="{00000000-36BA-4819-87E6-C609A2928CB4}"/>
            </c:ext>
          </c:extLst>
        </c:ser>
        <c:ser>
          <c:idx val="1"/>
          <c:order val="1"/>
          <c:tx>
            <c:strRef>
              <c:f>Kredithürde_Avg!$AY$3</c:f>
              <c:strCache>
                <c:ptCount val="1"/>
                <c:pt idx="0">
                  <c:v>Großunternehmen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Kredithürde_Avg!$C$4:$C$39</c:f>
              <c:numCache>
                <c:formatCode>0.0</c:formatCode>
                <c:ptCount val="36"/>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numCache>
            </c:numRef>
          </c:val>
          <c:smooth val="0"/>
          <c:extLst>
            <c:ext xmlns:c16="http://schemas.microsoft.com/office/drawing/2014/chart" uri="{C3380CC4-5D6E-409C-BE32-E72D297353CC}">
              <c16:uniqueId val="{00000001-36BA-4819-87E6-C609A2928CB4}"/>
            </c:ext>
          </c:extLst>
        </c:ser>
        <c:ser>
          <c:idx val="2"/>
          <c:order val="2"/>
          <c:spPr>
            <a:ln w="19050">
              <a:solidFill>
                <a:schemeClr val="accent1"/>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Kredithürde_Avg!$D$4:$D$39</c:f>
              <c:numCache>
                <c:formatCode>0.0</c:formatCode>
                <c:ptCount val="36"/>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pt idx="19">
                  <c:v>23.661111111111111</c:v>
                </c:pt>
                <c:pt idx="20">
                  <c:v>23.661111111111111</c:v>
                </c:pt>
                <c:pt idx="21">
                  <c:v>23.661111111111111</c:v>
                </c:pt>
                <c:pt idx="22">
                  <c:v>23.661111111111111</c:v>
                </c:pt>
                <c:pt idx="23">
                  <c:v>23.661111111111111</c:v>
                </c:pt>
                <c:pt idx="24">
                  <c:v>23.661111111111111</c:v>
                </c:pt>
                <c:pt idx="25">
                  <c:v>23.661111111111111</c:v>
                </c:pt>
                <c:pt idx="26">
                  <c:v>23.661111111111111</c:v>
                </c:pt>
                <c:pt idx="27">
                  <c:v>23.661111111111111</c:v>
                </c:pt>
                <c:pt idx="28">
                  <c:v>23.661111111111111</c:v>
                </c:pt>
                <c:pt idx="29">
                  <c:v>23.661111111111111</c:v>
                </c:pt>
                <c:pt idx="30">
                  <c:v>23.661111111111111</c:v>
                </c:pt>
                <c:pt idx="31">
                  <c:v>23.661111111111111</c:v>
                </c:pt>
                <c:pt idx="32">
                  <c:v>23.661111111111111</c:v>
                </c:pt>
                <c:pt idx="33">
                  <c:v>23.661111111111111</c:v>
                </c:pt>
                <c:pt idx="34">
                  <c:v>23.661111111111111</c:v>
                </c:pt>
                <c:pt idx="35">
                  <c:v>23.661111111111111</c:v>
                </c:pt>
              </c:numCache>
            </c:numRef>
          </c:val>
          <c:smooth val="0"/>
          <c:extLst>
            <c:ext xmlns:c16="http://schemas.microsoft.com/office/drawing/2014/chart" uri="{C3380CC4-5D6E-409C-BE32-E72D297353CC}">
              <c16:uniqueId val="{00000002-36BA-4819-87E6-C609A2928CB4}"/>
            </c:ext>
          </c:extLst>
        </c:ser>
        <c:ser>
          <c:idx val="3"/>
          <c:order val="3"/>
          <c:spPr>
            <a:ln w="19050">
              <a:solidFill>
                <a:schemeClr val="accent2"/>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Kredithürde_Avg!$E$4:$E$39</c:f>
              <c:numCache>
                <c:formatCode>0.0</c:formatCode>
                <c:ptCount val="36"/>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pt idx="19">
                  <c:v>32.022222222222219</c:v>
                </c:pt>
                <c:pt idx="20">
                  <c:v>32.022222222222219</c:v>
                </c:pt>
                <c:pt idx="21">
                  <c:v>32.022222222222219</c:v>
                </c:pt>
                <c:pt idx="22">
                  <c:v>32.022222222222219</c:v>
                </c:pt>
                <c:pt idx="23">
                  <c:v>32.022222222222219</c:v>
                </c:pt>
                <c:pt idx="24">
                  <c:v>32.022222222222219</c:v>
                </c:pt>
                <c:pt idx="25">
                  <c:v>32.022222222222219</c:v>
                </c:pt>
                <c:pt idx="26">
                  <c:v>32.022222222222219</c:v>
                </c:pt>
                <c:pt idx="27">
                  <c:v>32.022222222222219</c:v>
                </c:pt>
                <c:pt idx="28">
                  <c:v>32.022222222222219</c:v>
                </c:pt>
                <c:pt idx="29">
                  <c:v>32.022222222222219</c:v>
                </c:pt>
                <c:pt idx="30">
                  <c:v>32.022222222222219</c:v>
                </c:pt>
                <c:pt idx="31">
                  <c:v>32.022222222222219</c:v>
                </c:pt>
                <c:pt idx="32">
                  <c:v>32.022222222222219</c:v>
                </c:pt>
                <c:pt idx="33">
                  <c:v>32.022222222222219</c:v>
                </c:pt>
                <c:pt idx="34">
                  <c:v>32.022222222222219</c:v>
                </c:pt>
                <c:pt idx="35">
                  <c:v>32.022222222222219</c:v>
                </c:pt>
              </c:numCache>
            </c:numRef>
          </c:val>
          <c:smooth val="0"/>
          <c:extLst>
            <c:ext xmlns:c16="http://schemas.microsoft.com/office/drawing/2014/chart" uri="{C3380CC4-5D6E-409C-BE32-E72D297353CC}">
              <c16:uniqueId val="{00000003-36BA-4819-87E6-C609A2928CB4}"/>
            </c:ext>
          </c:extLst>
        </c:ser>
        <c:dLbls>
          <c:showLegendKey val="0"/>
          <c:showVal val="0"/>
          <c:showCatName val="0"/>
          <c:showSerName val="0"/>
          <c:showPercent val="0"/>
          <c:showBubbleSize val="0"/>
        </c:dLbls>
        <c:smooth val="0"/>
        <c:axId val="231490688"/>
        <c:axId val="231492224"/>
      </c:lineChart>
      <c:dateAx>
        <c:axId val="231490688"/>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Kredithürde!$B$3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Kredithürde!$B$4:$B$22</c:f>
              <c:numCache>
                <c:formatCode>0.0</c:formatCode>
                <c:ptCount val="19"/>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numCache>
            </c:numRef>
          </c:val>
          <c:smooth val="0"/>
          <c:extLst>
            <c:ext xmlns:c16="http://schemas.microsoft.com/office/drawing/2014/chart" uri="{C3380CC4-5D6E-409C-BE32-E72D297353CC}">
              <c16:uniqueId val="{00000000-D3AD-4A1B-9998-DCD6DFF5673D}"/>
            </c:ext>
          </c:extLst>
        </c:ser>
        <c:ser>
          <c:idx val="1"/>
          <c:order val="1"/>
          <c:tx>
            <c:strRef>
              <c:f>Kredithürde!$C$3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Kredithürde!$C$4:$C$22</c:f>
              <c:numCache>
                <c:formatCode>0.0</c:formatCode>
                <c:ptCount val="19"/>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numCache>
            </c:numRef>
          </c:val>
          <c:smooth val="0"/>
          <c:extLst>
            <c:ext xmlns:c16="http://schemas.microsoft.com/office/drawing/2014/chart" uri="{C3380CC4-5D6E-409C-BE32-E72D297353CC}">
              <c16:uniqueId val="{00000001-D3AD-4A1B-9998-DCD6DFF5673D}"/>
            </c:ext>
          </c:extLst>
        </c:ser>
        <c:ser>
          <c:idx val="2"/>
          <c:order val="2"/>
          <c:tx>
            <c:strRef>
              <c:f>Kredithürde!$D$3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Kredithürde!$D$4:$D$22</c:f>
              <c:numCache>
                <c:formatCode>0.0</c:formatCode>
                <c:ptCount val="19"/>
                <c:pt idx="0">
                  <c:v>23.589189189189192</c:v>
                </c:pt>
                <c:pt idx="1">
                  <c:v>23.589189189189192</c:v>
                </c:pt>
                <c:pt idx="2">
                  <c:v>23.589189189189192</c:v>
                </c:pt>
                <c:pt idx="3">
                  <c:v>23.589189189189192</c:v>
                </c:pt>
                <c:pt idx="4">
                  <c:v>23.589189189189192</c:v>
                </c:pt>
                <c:pt idx="5">
                  <c:v>23.589189189189192</c:v>
                </c:pt>
                <c:pt idx="6">
                  <c:v>23.589189189189192</c:v>
                </c:pt>
                <c:pt idx="7">
                  <c:v>23.589189189189192</c:v>
                </c:pt>
                <c:pt idx="8">
                  <c:v>23.589189189189192</c:v>
                </c:pt>
                <c:pt idx="9">
                  <c:v>23.589189189189192</c:v>
                </c:pt>
                <c:pt idx="10">
                  <c:v>23.589189189189192</c:v>
                </c:pt>
                <c:pt idx="11">
                  <c:v>23.589189189189192</c:v>
                </c:pt>
                <c:pt idx="12">
                  <c:v>23.589189189189192</c:v>
                </c:pt>
                <c:pt idx="13">
                  <c:v>23.589189189189192</c:v>
                </c:pt>
                <c:pt idx="14">
                  <c:v>23.589189189189192</c:v>
                </c:pt>
                <c:pt idx="15">
                  <c:v>23.589189189189192</c:v>
                </c:pt>
                <c:pt idx="16">
                  <c:v>23.589189189189192</c:v>
                </c:pt>
                <c:pt idx="17">
                  <c:v>23.589189189189192</c:v>
                </c:pt>
                <c:pt idx="18">
                  <c:v>23.589189189189192</c:v>
                </c:pt>
              </c:numCache>
            </c:numRef>
          </c:val>
          <c:smooth val="0"/>
          <c:extLst>
            <c:ext xmlns:c16="http://schemas.microsoft.com/office/drawing/2014/chart" uri="{C3380CC4-5D6E-409C-BE32-E72D297353CC}">
              <c16:uniqueId val="{00000002-D3AD-4A1B-9998-DCD6DFF5673D}"/>
            </c:ext>
          </c:extLst>
        </c:ser>
        <c:ser>
          <c:idx val="3"/>
          <c:order val="3"/>
          <c:tx>
            <c:strRef>
              <c:f>Kredithürde!$E$3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Kredithürde!$E$4:$E$22</c:f>
              <c:numCache>
                <c:formatCode>0.0</c:formatCode>
                <c:ptCount val="19"/>
                <c:pt idx="0">
                  <c:v>31.929729729729726</c:v>
                </c:pt>
                <c:pt idx="1">
                  <c:v>31.929729729729726</c:v>
                </c:pt>
                <c:pt idx="2">
                  <c:v>31.929729729729726</c:v>
                </c:pt>
                <c:pt idx="3">
                  <c:v>31.929729729729726</c:v>
                </c:pt>
                <c:pt idx="4">
                  <c:v>31.929729729729726</c:v>
                </c:pt>
                <c:pt idx="5">
                  <c:v>31.929729729729726</c:v>
                </c:pt>
                <c:pt idx="6">
                  <c:v>31.929729729729726</c:v>
                </c:pt>
                <c:pt idx="7">
                  <c:v>31.929729729729726</c:v>
                </c:pt>
                <c:pt idx="8">
                  <c:v>31.929729729729726</c:v>
                </c:pt>
                <c:pt idx="9">
                  <c:v>31.929729729729726</c:v>
                </c:pt>
                <c:pt idx="10">
                  <c:v>31.929729729729726</c:v>
                </c:pt>
                <c:pt idx="11">
                  <c:v>31.929729729729726</c:v>
                </c:pt>
                <c:pt idx="12">
                  <c:v>31.929729729729726</c:v>
                </c:pt>
                <c:pt idx="13">
                  <c:v>31.929729729729726</c:v>
                </c:pt>
                <c:pt idx="14">
                  <c:v>31.929729729729726</c:v>
                </c:pt>
                <c:pt idx="15">
                  <c:v>31.929729729729726</c:v>
                </c:pt>
                <c:pt idx="16">
                  <c:v>31.929729729729726</c:v>
                </c:pt>
                <c:pt idx="17">
                  <c:v>31.929729729729726</c:v>
                </c:pt>
                <c:pt idx="18">
                  <c:v>31.929729729729726</c:v>
                </c:pt>
              </c:numCache>
            </c:numRef>
          </c:val>
          <c:smooth val="0"/>
          <c:extLst>
            <c:ext xmlns:c16="http://schemas.microsoft.com/office/drawing/2014/chart" uri="{C3380CC4-5D6E-409C-BE32-E72D297353CC}">
              <c16:uniqueId val="{00000003-D3AD-4A1B-9998-DCD6DFF5673D}"/>
            </c:ext>
          </c:extLst>
        </c:ser>
        <c:dLbls>
          <c:showLegendKey val="0"/>
          <c:showVal val="0"/>
          <c:showCatName val="0"/>
          <c:showSerName val="0"/>
          <c:showPercent val="0"/>
          <c:showBubbleSize val="0"/>
        </c:dLbls>
        <c:smooth val="0"/>
        <c:axId val="208728448"/>
        <c:axId val="208729984"/>
      </c:lineChart>
      <c:dateAx>
        <c:axId val="208728448"/>
        <c:scaling>
          <c:orientation val="minMax"/>
          <c:max val="44440"/>
          <c:min val="42736"/>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Kredithürde!$R$3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Kredithürde!$R$4:$R$22</c:f>
              <c:numCache>
                <c:formatCode>0.0</c:formatCode>
                <c:ptCount val="19"/>
                <c:pt idx="0">
                  <c:v>15</c:v>
                </c:pt>
                <c:pt idx="1">
                  <c:v>15.9</c:v>
                </c:pt>
                <c:pt idx="2">
                  <c:v>14.8</c:v>
                </c:pt>
                <c:pt idx="3">
                  <c:v>13.7</c:v>
                </c:pt>
                <c:pt idx="4">
                  <c:v>13.6</c:v>
                </c:pt>
                <c:pt idx="5">
                  <c:v>13.3</c:v>
                </c:pt>
                <c:pt idx="6">
                  <c:v>11.2</c:v>
                </c:pt>
                <c:pt idx="7">
                  <c:v>13.6</c:v>
                </c:pt>
                <c:pt idx="8">
                  <c:v>14.8</c:v>
                </c:pt>
                <c:pt idx="9">
                  <c:v>12.3</c:v>
                </c:pt>
                <c:pt idx="10">
                  <c:v>17.2</c:v>
                </c:pt>
                <c:pt idx="11">
                  <c:v>18.899999999999999</c:v>
                </c:pt>
                <c:pt idx="12">
                  <c:v>16.8</c:v>
                </c:pt>
                <c:pt idx="13">
                  <c:v>20.6</c:v>
                </c:pt>
                <c:pt idx="14">
                  <c:v>20.399999999999999</c:v>
                </c:pt>
                <c:pt idx="15">
                  <c:v>16</c:v>
                </c:pt>
                <c:pt idx="16">
                  <c:v>21.5</c:v>
                </c:pt>
                <c:pt idx="17">
                  <c:v>15.4</c:v>
                </c:pt>
                <c:pt idx="18">
                  <c:v>17.3</c:v>
                </c:pt>
              </c:numCache>
            </c:numRef>
          </c:val>
          <c:smooth val="0"/>
          <c:extLst>
            <c:ext xmlns:c16="http://schemas.microsoft.com/office/drawing/2014/chart" uri="{C3380CC4-5D6E-409C-BE32-E72D297353CC}">
              <c16:uniqueId val="{00000000-68A8-4F6D-9D07-C662EAFF4FCD}"/>
            </c:ext>
          </c:extLst>
        </c:ser>
        <c:ser>
          <c:idx val="1"/>
          <c:order val="1"/>
          <c:tx>
            <c:strRef>
              <c:f>Kredithürde!$S$3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Kredithürde!$S$4:$S$22</c:f>
              <c:numCache>
                <c:formatCode>0.0</c:formatCode>
                <c:ptCount val="19"/>
                <c:pt idx="0">
                  <c:v>12.6</c:v>
                </c:pt>
                <c:pt idx="1">
                  <c:v>9.8000000000000007</c:v>
                </c:pt>
                <c:pt idx="2">
                  <c:v>12.3</c:v>
                </c:pt>
                <c:pt idx="3">
                  <c:v>9.5</c:v>
                </c:pt>
                <c:pt idx="4">
                  <c:v>4.9000000000000004</c:v>
                </c:pt>
                <c:pt idx="5">
                  <c:v>7.8</c:v>
                </c:pt>
                <c:pt idx="6">
                  <c:v>9.6</c:v>
                </c:pt>
                <c:pt idx="7">
                  <c:v>7.5</c:v>
                </c:pt>
                <c:pt idx="8">
                  <c:v>8.3000000000000007</c:v>
                </c:pt>
                <c:pt idx="9">
                  <c:v>6.3</c:v>
                </c:pt>
                <c:pt idx="10">
                  <c:v>6</c:v>
                </c:pt>
                <c:pt idx="11">
                  <c:v>5.9</c:v>
                </c:pt>
                <c:pt idx="12">
                  <c:v>4.5999999999999996</c:v>
                </c:pt>
                <c:pt idx="13">
                  <c:v>8.6999999999999993</c:v>
                </c:pt>
                <c:pt idx="14">
                  <c:v>7.8</c:v>
                </c:pt>
                <c:pt idx="15">
                  <c:v>11</c:v>
                </c:pt>
                <c:pt idx="16">
                  <c:v>6.6</c:v>
                </c:pt>
                <c:pt idx="17">
                  <c:v>11</c:v>
                </c:pt>
                <c:pt idx="18">
                  <c:v>4.9000000000000004</c:v>
                </c:pt>
              </c:numCache>
            </c:numRef>
          </c:val>
          <c:smooth val="0"/>
          <c:extLst>
            <c:ext xmlns:c16="http://schemas.microsoft.com/office/drawing/2014/chart" uri="{C3380CC4-5D6E-409C-BE32-E72D297353CC}">
              <c16:uniqueId val="{00000001-68A8-4F6D-9D07-C662EAFF4FCD}"/>
            </c:ext>
          </c:extLst>
        </c:ser>
        <c:ser>
          <c:idx val="2"/>
          <c:order val="2"/>
          <c:tx>
            <c:strRef>
              <c:f>Kredithürde!$T$3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Kredithürde!$T$4:$T$22</c:f>
              <c:numCache>
                <c:formatCode>0.0</c:formatCode>
                <c:ptCount val="19"/>
                <c:pt idx="0">
                  <c:v>17.5</c:v>
                </c:pt>
                <c:pt idx="1">
                  <c:v>14.9</c:v>
                </c:pt>
                <c:pt idx="2">
                  <c:v>9.8000000000000007</c:v>
                </c:pt>
                <c:pt idx="3">
                  <c:v>11.9</c:v>
                </c:pt>
                <c:pt idx="4">
                  <c:v>9</c:v>
                </c:pt>
                <c:pt idx="5">
                  <c:v>13</c:v>
                </c:pt>
                <c:pt idx="6">
                  <c:v>12.8</c:v>
                </c:pt>
                <c:pt idx="7">
                  <c:v>13.5</c:v>
                </c:pt>
                <c:pt idx="8">
                  <c:v>16.899999999999999</c:v>
                </c:pt>
                <c:pt idx="9">
                  <c:v>15.7</c:v>
                </c:pt>
                <c:pt idx="10">
                  <c:v>16.8</c:v>
                </c:pt>
                <c:pt idx="11">
                  <c:v>22.4</c:v>
                </c:pt>
                <c:pt idx="12">
                  <c:v>18.2</c:v>
                </c:pt>
                <c:pt idx="13">
                  <c:v>15</c:v>
                </c:pt>
                <c:pt idx="14">
                  <c:v>21.9</c:v>
                </c:pt>
                <c:pt idx="15">
                  <c:v>22.9</c:v>
                </c:pt>
                <c:pt idx="16">
                  <c:v>21.5</c:v>
                </c:pt>
                <c:pt idx="17">
                  <c:v>25.8</c:v>
                </c:pt>
                <c:pt idx="18">
                  <c:v>15.9</c:v>
                </c:pt>
              </c:numCache>
            </c:numRef>
          </c:val>
          <c:smooth val="0"/>
          <c:extLst>
            <c:ext xmlns:c16="http://schemas.microsoft.com/office/drawing/2014/chart" uri="{C3380CC4-5D6E-409C-BE32-E72D297353CC}">
              <c16:uniqueId val="{00000002-68A8-4F6D-9D07-C662EAFF4FCD}"/>
            </c:ext>
          </c:extLst>
        </c:ser>
        <c:ser>
          <c:idx val="3"/>
          <c:order val="3"/>
          <c:tx>
            <c:strRef>
              <c:f>Kredithürde!$U$3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Kredithürde!$U$4:$U$22</c:f>
              <c:numCache>
                <c:formatCode>0.0</c:formatCode>
                <c:ptCount val="19"/>
                <c:pt idx="0">
                  <c:v>24.1</c:v>
                </c:pt>
                <c:pt idx="1">
                  <c:v>19.899999999999999</c:v>
                </c:pt>
                <c:pt idx="2">
                  <c:v>21.8</c:v>
                </c:pt>
                <c:pt idx="3">
                  <c:v>21.2</c:v>
                </c:pt>
                <c:pt idx="4">
                  <c:v>14</c:v>
                </c:pt>
                <c:pt idx="5">
                  <c:v>15.4</c:v>
                </c:pt>
                <c:pt idx="6">
                  <c:v>18.399999999999999</c:v>
                </c:pt>
                <c:pt idx="7">
                  <c:v>18.7</c:v>
                </c:pt>
                <c:pt idx="8">
                  <c:v>18.2</c:v>
                </c:pt>
                <c:pt idx="9">
                  <c:v>20.2</c:v>
                </c:pt>
                <c:pt idx="10">
                  <c:v>18.899999999999999</c:v>
                </c:pt>
                <c:pt idx="11">
                  <c:v>16.8</c:v>
                </c:pt>
                <c:pt idx="12">
                  <c:v>18.899999999999999</c:v>
                </c:pt>
                <c:pt idx="13">
                  <c:v>22.3</c:v>
                </c:pt>
                <c:pt idx="14">
                  <c:v>19.8</c:v>
                </c:pt>
                <c:pt idx="15">
                  <c:v>20.8</c:v>
                </c:pt>
                <c:pt idx="16">
                  <c:v>27.9</c:v>
                </c:pt>
                <c:pt idx="17">
                  <c:v>29.5</c:v>
                </c:pt>
                <c:pt idx="18">
                  <c:v>17.7</c:v>
                </c:pt>
              </c:numCache>
            </c:numRef>
          </c:val>
          <c:smooth val="0"/>
          <c:extLst>
            <c:ext xmlns:c16="http://schemas.microsoft.com/office/drawing/2014/chart" uri="{C3380CC4-5D6E-409C-BE32-E72D297353CC}">
              <c16:uniqueId val="{00000003-68A8-4F6D-9D07-C662EAFF4FCD}"/>
            </c:ext>
          </c:extLst>
        </c:ser>
        <c:ser>
          <c:idx val="4"/>
          <c:order val="4"/>
          <c:tx>
            <c:strRef>
              <c:f>Kredithürde!$V$3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Kredithürde!$V$4:$V$22</c:f>
              <c:numCache>
                <c:formatCode>0.0</c:formatCode>
                <c:ptCount val="19"/>
                <c:pt idx="0">
                  <c:v>21.7</c:v>
                </c:pt>
                <c:pt idx="1">
                  <c:v>24.2</c:v>
                </c:pt>
                <c:pt idx="2">
                  <c:v>15.9</c:v>
                </c:pt>
                <c:pt idx="3">
                  <c:v>18.100000000000001</c:v>
                </c:pt>
                <c:pt idx="4">
                  <c:v>12.3</c:v>
                </c:pt>
                <c:pt idx="5">
                  <c:v>16.8</c:v>
                </c:pt>
                <c:pt idx="6">
                  <c:v>12.8</c:v>
                </c:pt>
                <c:pt idx="7">
                  <c:v>19.8</c:v>
                </c:pt>
                <c:pt idx="8">
                  <c:v>19.100000000000001</c:v>
                </c:pt>
                <c:pt idx="9">
                  <c:v>14.6</c:v>
                </c:pt>
                <c:pt idx="10">
                  <c:v>15.2</c:v>
                </c:pt>
                <c:pt idx="11">
                  <c:v>17</c:v>
                </c:pt>
                <c:pt idx="12">
                  <c:v>20.7</c:v>
                </c:pt>
                <c:pt idx="13">
                  <c:v>24</c:v>
                </c:pt>
                <c:pt idx="14">
                  <c:v>26</c:v>
                </c:pt>
                <c:pt idx="15">
                  <c:v>29.1</c:v>
                </c:pt>
                <c:pt idx="16">
                  <c:v>26.8</c:v>
                </c:pt>
                <c:pt idx="17">
                  <c:v>20.3</c:v>
                </c:pt>
                <c:pt idx="18">
                  <c:v>26.9</c:v>
                </c:pt>
              </c:numCache>
            </c:numRef>
          </c:val>
          <c:smooth val="0"/>
          <c:extLst>
            <c:ext xmlns:c16="http://schemas.microsoft.com/office/drawing/2014/chart" uri="{C3380CC4-5D6E-409C-BE32-E72D297353CC}">
              <c16:uniqueId val="{00000004-68A8-4F6D-9D07-C662EAFF4FCD}"/>
            </c:ext>
          </c:extLst>
        </c:ser>
        <c:dLbls>
          <c:showLegendKey val="0"/>
          <c:showVal val="0"/>
          <c:showCatName val="0"/>
          <c:showSerName val="0"/>
          <c:showPercent val="0"/>
          <c:showBubbleSize val="0"/>
        </c:dLbls>
        <c:smooth val="0"/>
        <c:axId val="209098240"/>
        <c:axId val="209099776"/>
      </c:lineChart>
      <c:dateAx>
        <c:axId val="209098240"/>
        <c:scaling>
          <c:orientation val="minMax"/>
          <c:max val="44440"/>
          <c:min val="42736"/>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Kredithürde!$AD$3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Kredithürde!$AD$4:$AD$22</c:f>
              <c:numCache>
                <c:formatCode>0.0</c:formatCode>
                <c:ptCount val="19"/>
                <c:pt idx="0">
                  <c:v>3.9</c:v>
                </c:pt>
                <c:pt idx="1">
                  <c:v>4.7</c:v>
                </c:pt>
                <c:pt idx="2">
                  <c:v>3.2</c:v>
                </c:pt>
                <c:pt idx="3">
                  <c:v>1.3</c:v>
                </c:pt>
                <c:pt idx="4">
                  <c:v>0.3</c:v>
                </c:pt>
                <c:pt idx="5">
                  <c:v>4.2</c:v>
                </c:pt>
                <c:pt idx="6">
                  <c:v>6</c:v>
                </c:pt>
                <c:pt idx="7">
                  <c:v>0.7</c:v>
                </c:pt>
                <c:pt idx="8">
                  <c:v>1.3</c:v>
                </c:pt>
                <c:pt idx="9">
                  <c:v>8.6</c:v>
                </c:pt>
                <c:pt idx="10">
                  <c:v>13.9</c:v>
                </c:pt>
                <c:pt idx="11">
                  <c:v>14.9</c:v>
                </c:pt>
                <c:pt idx="12">
                  <c:v>13.8</c:v>
                </c:pt>
                <c:pt idx="13">
                  <c:v>18</c:v>
                </c:pt>
                <c:pt idx="14">
                  <c:v>13.8</c:v>
                </c:pt>
                <c:pt idx="15">
                  <c:v>23.9</c:v>
                </c:pt>
                <c:pt idx="16">
                  <c:v>9.5</c:v>
                </c:pt>
                <c:pt idx="17">
                  <c:v>11</c:v>
                </c:pt>
                <c:pt idx="18">
                  <c:v>16.399999999999999</c:v>
                </c:pt>
              </c:numCache>
            </c:numRef>
          </c:val>
          <c:smooth val="0"/>
          <c:extLst>
            <c:ext xmlns:c16="http://schemas.microsoft.com/office/drawing/2014/chart" uri="{C3380CC4-5D6E-409C-BE32-E72D297353CC}">
              <c16:uniqueId val="{00000000-73B0-4E9D-BD6E-E4293EFDC84F}"/>
            </c:ext>
          </c:extLst>
        </c:ser>
        <c:ser>
          <c:idx val="1"/>
          <c:order val="1"/>
          <c:tx>
            <c:strRef>
              <c:f>Kredithürde!$AE$3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Kredithürde!$AE$4:$AE$22</c:f>
              <c:numCache>
                <c:formatCode>0.0</c:formatCode>
                <c:ptCount val="19"/>
                <c:pt idx="0">
                  <c:v>24.5</c:v>
                </c:pt>
                <c:pt idx="1">
                  <c:v>15.7</c:v>
                </c:pt>
                <c:pt idx="2">
                  <c:v>22.2</c:v>
                </c:pt>
                <c:pt idx="3">
                  <c:v>15.6</c:v>
                </c:pt>
                <c:pt idx="4">
                  <c:v>11.5</c:v>
                </c:pt>
                <c:pt idx="5">
                  <c:v>18.600000000000001</c:v>
                </c:pt>
                <c:pt idx="6">
                  <c:v>7.6</c:v>
                </c:pt>
                <c:pt idx="7">
                  <c:v>0</c:v>
                </c:pt>
                <c:pt idx="8">
                  <c:v>5.2</c:v>
                </c:pt>
                <c:pt idx="9">
                  <c:v>6.9</c:v>
                </c:pt>
                <c:pt idx="10">
                  <c:v>8.5</c:v>
                </c:pt>
                <c:pt idx="11">
                  <c:v>7.3</c:v>
                </c:pt>
                <c:pt idx="12">
                  <c:v>13</c:v>
                </c:pt>
                <c:pt idx="13">
                  <c:v>32.6</c:v>
                </c:pt>
                <c:pt idx="14">
                  <c:v>31</c:v>
                </c:pt>
                <c:pt idx="15">
                  <c:v>34.700000000000003</c:v>
                </c:pt>
                <c:pt idx="16">
                  <c:v>28.8</c:v>
                </c:pt>
                <c:pt idx="17">
                  <c:v>47.6</c:v>
                </c:pt>
                <c:pt idx="18">
                  <c:v>6.6</c:v>
                </c:pt>
              </c:numCache>
            </c:numRef>
          </c:val>
          <c:smooth val="0"/>
          <c:extLst>
            <c:ext xmlns:c16="http://schemas.microsoft.com/office/drawing/2014/chart" uri="{C3380CC4-5D6E-409C-BE32-E72D297353CC}">
              <c16:uniqueId val="{00000001-73B0-4E9D-BD6E-E4293EFDC84F}"/>
            </c:ext>
          </c:extLst>
        </c:ser>
        <c:ser>
          <c:idx val="2"/>
          <c:order val="2"/>
          <c:tx>
            <c:strRef>
              <c:f>Kredithürde!$AF$3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Kredithürde!$AF$4:$AF$22</c:f>
              <c:numCache>
                <c:formatCode>0.0</c:formatCode>
                <c:ptCount val="19"/>
                <c:pt idx="0">
                  <c:v>4.4000000000000004</c:v>
                </c:pt>
                <c:pt idx="1">
                  <c:v>4.5999999999999996</c:v>
                </c:pt>
                <c:pt idx="2">
                  <c:v>3.3</c:v>
                </c:pt>
                <c:pt idx="3">
                  <c:v>3.3</c:v>
                </c:pt>
                <c:pt idx="4">
                  <c:v>5.6</c:v>
                </c:pt>
                <c:pt idx="5">
                  <c:v>5.4</c:v>
                </c:pt>
                <c:pt idx="6">
                  <c:v>6.1</c:v>
                </c:pt>
                <c:pt idx="7">
                  <c:v>3.8</c:v>
                </c:pt>
                <c:pt idx="8">
                  <c:v>5.0999999999999996</c:v>
                </c:pt>
                <c:pt idx="9">
                  <c:v>2.4</c:v>
                </c:pt>
                <c:pt idx="10">
                  <c:v>5.6</c:v>
                </c:pt>
                <c:pt idx="11">
                  <c:v>7</c:v>
                </c:pt>
                <c:pt idx="12">
                  <c:v>10.7</c:v>
                </c:pt>
                <c:pt idx="13">
                  <c:v>10.5</c:v>
                </c:pt>
                <c:pt idx="14">
                  <c:v>13.5</c:v>
                </c:pt>
                <c:pt idx="15">
                  <c:v>5.3</c:v>
                </c:pt>
                <c:pt idx="16">
                  <c:v>5.9</c:v>
                </c:pt>
                <c:pt idx="17">
                  <c:v>6</c:v>
                </c:pt>
                <c:pt idx="18">
                  <c:v>7.7</c:v>
                </c:pt>
              </c:numCache>
            </c:numRef>
          </c:val>
          <c:smooth val="0"/>
          <c:extLst>
            <c:ext xmlns:c16="http://schemas.microsoft.com/office/drawing/2014/chart" uri="{C3380CC4-5D6E-409C-BE32-E72D297353CC}">
              <c16:uniqueId val="{00000002-73B0-4E9D-BD6E-E4293EFDC84F}"/>
            </c:ext>
          </c:extLst>
        </c:ser>
        <c:ser>
          <c:idx val="3"/>
          <c:order val="3"/>
          <c:tx>
            <c:strRef>
              <c:f>Kredithürde!$AG$3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Kredithürde!$AG$4:$AG$22</c:f>
              <c:numCache>
                <c:formatCode>0.0</c:formatCode>
                <c:ptCount val="19"/>
                <c:pt idx="0">
                  <c:v>0</c:v>
                </c:pt>
                <c:pt idx="1">
                  <c:v>0</c:v>
                </c:pt>
                <c:pt idx="2">
                  <c:v>2.7</c:v>
                </c:pt>
                <c:pt idx="3">
                  <c:v>5.7</c:v>
                </c:pt>
                <c:pt idx="4">
                  <c:v>11.3</c:v>
                </c:pt>
                <c:pt idx="5">
                  <c:v>13.6</c:v>
                </c:pt>
                <c:pt idx="6">
                  <c:v>11.8</c:v>
                </c:pt>
                <c:pt idx="7">
                  <c:v>3.8</c:v>
                </c:pt>
                <c:pt idx="8">
                  <c:v>10</c:v>
                </c:pt>
                <c:pt idx="9">
                  <c:v>12</c:v>
                </c:pt>
                <c:pt idx="10">
                  <c:v>9.6</c:v>
                </c:pt>
                <c:pt idx="11">
                  <c:v>6.8</c:v>
                </c:pt>
                <c:pt idx="12">
                  <c:v>7.2</c:v>
                </c:pt>
                <c:pt idx="13">
                  <c:v>10.4</c:v>
                </c:pt>
                <c:pt idx="14">
                  <c:v>19.399999999999999</c:v>
                </c:pt>
                <c:pt idx="15">
                  <c:v>26.6</c:v>
                </c:pt>
                <c:pt idx="16">
                  <c:v>26.2</c:v>
                </c:pt>
                <c:pt idx="17">
                  <c:v>17.5</c:v>
                </c:pt>
                <c:pt idx="18">
                  <c:v>10.4</c:v>
                </c:pt>
              </c:numCache>
            </c:numRef>
          </c:val>
          <c:smooth val="0"/>
          <c:extLst>
            <c:ext xmlns:c16="http://schemas.microsoft.com/office/drawing/2014/chart" uri="{C3380CC4-5D6E-409C-BE32-E72D297353CC}">
              <c16:uniqueId val="{00000003-73B0-4E9D-BD6E-E4293EFDC84F}"/>
            </c:ext>
          </c:extLst>
        </c:ser>
        <c:ser>
          <c:idx val="4"/>
          <c:order val="4"/>
          <c:tx>
            <c:strRef>
              <c:f>Kredithürde!$AH$3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Kredithürde!$AH$4:$AH$22</c:f>
              <c:numCache>
                <c:formatCode>0.0</c:formatCode>
                <c:ptCount val="19"/>
                <c:pt idx="0">
                  <c:v>12</c:v>
                </c:pt>
                <c:pt idx="1">
                  <c:v>13.8</c:v>
                </c:pt>
                <c:pt idx="2">
                  <c:v>6.3</c:v>
                </c:pt>
                <c:pt idx="3">
                  <c:v>6</c:v>
                </c:pt>
                <c:pt idx="4">
                  <c:v>4.7</c:v>
                </c:pt>
                <c:pt idx="5">
                  <c:v>7</c:v>
                </c:pt>
                <c:pt idx="6">
                  <c:v>6.4</c:v>
                </c:pt>
                <c:pt idx="7">
                  <c:v>12.5</c:v>
                </c:pt>
                <c:pt idx="8">
                  <c:v>7.9</c:v>
                </c:pt>
                <c:pt idx="9">
                  <c:v>4.7</c:v>
                </c:pt>
                <c:pt idx="10">
                  <c:v>8.4</c:v>
                </c:pt>
                <c:pt idx="11">
                  <c:v>5.0999999999999996</c:v>
                </c:pt>
                <c:pt idx="12">
                  <c:v>5.4</c:v>
                </c:pt>
                <c:pt idx="13">
                  <c:v>15.5</c:v>
                </c:pt>
                <c:pt idx="14">
                  <c:v>13.3</c:v>
                </c:pt>
                <c:pt idx="15">
                  <c:v>12.5</c:v>
                </c:pt>
                <c:pt idx="16">
                  <c:v>10.4</c:v>
                </c:pt>
                <c:pt idx="17">
                  <c:v>13.6</c:v>
                </c:pt>
                <c:pt idx="18">
                  <c:v>10.4</c:v>
                </c:pt>
              </c:numCache>
            </c:numRef>
          </c:val>
          <c:smooth val="0"/>
          <c:extLst>
            <c:ext xmlns:c16="http://schemas.microsoft.com/office/drawing/2014/chart" uri="{C3380CC4-5D6E-409C-BE32-E72D297353CC}">
              <c16:uniqueId val="{00000004-73B0-4E9D-BD6E-E4293EFDC84F}"/>
            </c:ext>
          </c:extLst>
        </c:ser>
        <c:dLbls>
          <c:showLegendKey val="0"/>
          <c:showVal val="0"/>
          <c:showCatName val="0"/>
          <c:showSerName val="0"/>
          <c:showPercent val="0"/>
          <c:showBubbleSize val="0"/>
        </c:dLbls>
        <c:smooth val="0"/>
        <c:axId val="209123584"/>
        <c:axId val="223813632"/>
      </c:lineChart>
      <c:dateAx>
        <c:axId val="209123584"/>
        <c:scaling>
          <c:orientation val="minMax"/>
          <c:max val="44440"/>
          <c:min val="42736"/>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Kredithürde!$J$4:$J$40</c:f>
              <c:numCache>
                <c:formatCode>0.0</c:formatCode>
                <c:ptCount val="37"/>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numCache>
            </c:numRef>
          </c:val>
          <c:smooth val="0"/>
          <c:extLst>
            <c:ext xmlns:c16="http://schemas.microsoft.com/office/drawing/2014/chart" uri="{C3380CC4-5D6E-409C-BE32-E72D297353CC}">
              <c16:uniqueId val="{00000000-3316-4BCA-B1C5-649C58CDA9D5}"/>
            </c:ext>
          </c:extLst>
        </c:ser>
        <c:ser>
          <c:idx val="1"/>
          <c:order val="1"/>
          <c:tx>
            <c:strRef>
              <c:f>Kredithürde!$AY$3</c:f>
              <c:strCache>
                <c:ptCount val="1"/>
                <c:pt idx="0">
                  <c:v>Großunternehmen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Kredithürde!$K$4:$K$40</c:f>
              <c:numCache>
                <c:formatCode>0.0</c:formatCode>
                <c:ptCount val="37"/>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numCache>
            </c:numRef>
          </c:val>
          <c:smooth val="0"/>
          <c:extLst>
            <c:ext xmlns:c16="http://schemas.microsoft.com/office/drawing/2014/chart" uri="{C3380CC4-5D6E-409C-BE32-E72D297353CC}">
              <c16:uniqueId val="{00000001-3316-4BCA-B1C5-649C58CDA9D5}"/>
            </c:ext>
          </c:extLst>
        </c:ser>
        <c:ser>
          <c:idx val="2"/>
          <c:order val="2"/>
          <c:spPr>
            <a:ln w="19050">
              <a:solidFill>
                <a:schemeClr val="accent1"/>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Kredithürde!$L$4:$L$38</c:f>
              <c:numCache>
                <c:formatCode>0.0</c:formatCode>
                <c:ptCount val="35"/>
                <c:pt idx="0">
                  <c:v>22.555263157894732</c:v>
                </c:pt>
                <c:pt idx="1">
                  <c:v>22.555263157894732</c:v>
                </c:pt>
                <c:pt idx="2">
                  <c:v>22.555263157894732</c:v>
                </c:pt>
                <c:pt idx="3">
                  <c:v>22.555263157894732</c:v>
                </c:pt>
                <c:pt idx="4">
                  <c:v>22.555263157894732</c:v>
                </c:pt>
                <c:pt idx="5">
                  <c:v>22.555263157894732</c:v>
                </c:pt>
                <c:pt idx="6">
                  <c:v>22.555263157894732</c:v>
                </c:pt>
                <c:pt idx="7">
                  <c:v>22.555263157894732</c:v>
                </c:pt>
                <c:pt idx="8">
                  <c:v>22.555263157894732</c:v>
                </c:pt>
                <c:pt idx="9">
                  <c:v>22.555263157894732</c:v>
                </c:pt>
                <c:pt idx="10">
                  <c:v>22.555263157894732</c:v>
                </c:pt>
                <c:pt idx="11">
                  <c:v>22.555263157894732</c:v>
                </c:pt>
                <c:pt idx="12">
                  <c:v>22.555263157894732</c:v>
                </c:pt>
                <c:pt idx="13">
                  <c:v>22.555263157894732</c:v>
                </c:pt>
                <c:pt idx="14">
                  <c:v>22.555263157894732</c:v>
                </c:pt>
                <c:pt idx="15">
                  <c:v>22.555263157894732</c:v>
                </c:pt>
                <c:pt idx="16">
                  <c:v>22.555263157894732</c:v>
                </c:pt>
                <c:pt idx="17">
                  <c:v>22.555263157894732</c:v>
                </c:pt>
                <c:pt idx="18">
                  <c:v>22.555263157894732</c:v>
                </c:pt>
                <c:pt idx="19">
                  <c:v>22.555263157894732</c:v>
                </c:pt>
                <c:pt idx="20">
                  <c:v>22.555263157894732</c:v>
                </c:pt>
                <c:pt idx="21">
                  <c:v>22.555263157894732</c:v>
                </c:pt>
                <c:pt idx="22">
                  <c:v>22.555263157894732</c:v>
                </c:pt>
                <c:pt idx="23">
                  <c:v>22.555263157894732</c:v>
                </c:pt>
                <c:pt idx="24">
                  <c:v>22.555263157894732</c:v>
                </c:pt>
                <c:pt idx="25">
                  <c:v>22.555263157894732</c:v>
                </c:pt>
                <c:pt idx="26">
                  <c:v>22.555263157894732</c:v>
                </c:pt>
                <c:pt idx="27">
                  <c:v>22.555263157894732</c:v>
                </c:pt>
                <c:pt idx="28">
                  <c:v>22.555263157894732</c:v>
                </c:pt>
                <c:pt idx="29">
                  <c:v>22.555263157894732</c:v>
                </c:pt>
                <c:pt idx="30">
                  <c:v>22.555263157894732</c:v>
                </c:pt>
                <c:pt idx="31">
                  <c:v>22.555263157894732</c:v>
                </c:pt>
                <c:pt idx="32">
                  <c:v>22.555263157894732</c:v>
                </c:pt>
                <c:pt idx="33">
                  <c:v>22.555263157894732</c:v>
                </c:pt>
                <c:pt idx="34">
                  <c:v>22.555263157894732</c:v>
                </c:pt>
              </c:numCache>
            </c:numRef>
          </c:val>
          <c:smooth val="0"/>
          <c:extLst>
            <c:ext xmlns:c16="http://schemas.microsoft.com/office/drawing/2014/chart" uri="{C3380CC4-5D6E-409C-BE32-E72D297353CC}">
              <c16:uniqueId val="{00000002-3316-4BCA-B1C5-649C58CDA9D5}"/>
            </c:ext>
          </c:extLst>
        </c:ser>
        <c:ser>
          <c:idx val="3"/>
          <c:order val="3"/>
          <c:spPr>
            <a:ln w="19050">
              <a:solidFill>
                <a:schemeClr val="accent2"/>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Kredithürde!$M$4:$M$38</c:f>
              <c:numCache>
                <c:formatCode>0.0</c:formatCode>
                <c:ptCount val="35"/>
                <c:pt idx="0">
                  <c:v>15.083783783783785</c:v>
                </c:pt>
                <c:pt idx="1">
                  <c:v>15.083783783783785</c:v>
                </c:pt>
                <c:pt idx="2">
                  <c:v>15.083783783783785</c:v>
                </c:pt>
                <c:pt idx="3">
                  <c:v>15.083783783783785</c:v>
                </c:pt>
                <c:pt idx="4">
                  <c:v>15.083783783783785</c:v>
                </c:pt>
                <c:pt idx="5">
                  <c:v>15.083783783783785</c:v>
                </c:pt>
                <c:pt idx="6">
                  <c:v>15.083783783783785</c:v>
                </c:pt>
                <c:pt idx="7">
                  <c:v>15.083783783783785</c:v>
                </c:pt>
                <c:pt idx="8">
                  <c:v>15.083783783783785</c:v>
                </c:pt>
                <c:pt idx="9">
                  <c:v>15.083783783783785</c:v>
                </c:pt>
                <c:pt idx="10">
                  <c:v>15.083783783783785</c:v>
                </c:pt>
                <c:pt idx="11">
                  <c:v>15.083783783783785</c:v>
                </c:pt>
                <c:pt idx="12">
                  <c:v>15.083783783783785</c:v>
                </c:pt>
                <c:pt idx="13">
                  <c:v>15.083783783783785</c:v>
                </c:pt>
                <c:pt idx="14">
                  <c:v>15.083783783783785</c:v>
                </c:pt>
                <c:pt idx="15">
                  <c:v>15.083783783783785</c:v>
                </c:pt>
                <c:pt idx="16">
                  <c:v>15.083783783783785</c:v>
                </c:pt>
                <c:pt idx="17">
                  <c:v>15.083783783783785</c:v>
                </c:pt>
                <c:pt idx="18">
                  <c:v>15.083783783783785</c:v>
                </c:pt>
                <c:pt idx="19">
                  <c:v>15.083783783783785</c:v>
                </c:pt>
                <c:pt idx="20">
                  <c:v>15.083783783783785</c:v>
                </c:pt>
                <c:pt idx="21">
                  <c:v>15.083783783783785</c:v>
                </c:pt>
                <c:pt idx="22">
                  <c:v>15.083783783783785</c:v>
                </c:pt>
                <c:pt idx="23">
                  <c:v>15.083783783783785</c:v>
                </c:pt>
                <c:pt idx="24">
                  <c:v>15.083783783783785</c:v>
                </c:pt>
                <c:pt idx="25">
                  <c:v>15.083783783783785</c:v>
                </c:pt>
                <c:pt idx="26">
                  <c:v>15.083783783783785</c:v>
                </c:pt>
                <c:pt idx="27">
                  <c:v>15.083783783783785</c:v>
                </c:pt>
                <c:pt idx="28">
                  <c:v>15.083783783783785</c:v>
                </c:pt>
                <c:pt idx="29">
                  <c:v>15.083783783783785</c:v>
                </c:pt>
                <c:pt idx="30">
                  <c:v>15.083783783783785</c:v>
                </c:pt>
                <c:pt idx="31">
                  <c:v>15.083783783783785</c:v>
                </c:pt>
                <c:pt idx="32">
                  <c:v>15.083783783783785</c:v>
                </c:pt>
                <c:pt idx="33">
                  <c:v>15.083783783783785</c:v>
                </c:pt>
                <c:pt idx="34">
                  <c:v>15.083783783783785</c:v>
                </c:pt>
              </c:numCache>
            </c:numRef>
          </c:val>
          <c:smooth val="0"/>
          <c:extLst>
            <c:ext xmlns:c16="http://schemas.microsoft.com/office/drawing/2014/chart" uri="{C3380CC4-5D6E-409C-BE32-E72D297353CC}">
              <c16:uniqueId val="{00000003-3316-4BCA-B1C5-649C58CDA9D5}"/>
            </c:ext>
          </c:extLst>
        </c:ser>
        <c:dLbls>
          <c:showLegendKey val="0"/>
          <c:showVal val="0"/>
          <c:showCatName val="0"/>
          <c:showSerName val="0"/>
          <c:showPercent val="0"/>
          <c:showBubbleSize val="0"/>
        </c:dLbls>
        <c:smooth val="0"/>
        <c:axId val="223846400"/>
        <c:axId val="223847936"/>
      </c:lineChart>
      <c:dateAx>
        <c:axId val="223846400"/>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6"/>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Kredithürde!$B$4:$B$39</c:f>
              <c:numCache>
                <c:formatCode>0.0</c:formatCode>
                <c:ptCount val="36"/>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numCache>
            </c:numRef>
          </c:val>
          <c:smooth val="0"/>
          <c:extLst>
            <c:ext xmlns:c16="http://schemas.microsoft.com/office/drawing/2014/chart" uri="{C3380CC4-5D6E-409C-BE32-E72D297353CC}">
              <c16:uniqueId val="{00000000-BE3E-469C-A7B4-FB650344FEEC}"/>
            </c:ext>
          </c:extLst>
        </c:ser>
        <c:ser>
          <c:idx val="1"/>
          <c:order val="1"/>
          <c:tx>
            <c:strRef>
              <c:f>Kredithürde!$AY$3</c:f>
              <c:strCache>
                <c:ptCount val="1"/>
                <c:pt idx="0">
                  <c:v>Großunternehmen (Durchschnitt gestrichelt)</c:v>
                </c:pt>
              </c:strCache>
            </c:strRef>
          </c:tx>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Kredithürde!$C$4:$C$39</c:f>
              <c:numCache>
                <c:formatCode>0.0</c:formatCode>
                <c:ptCount val="36"/>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numCache>
            </c:numRef>
          </c:val>
          <c:smooth val="0"/>
          <c:extLst>
            <c:ext xmlns:c16="http://schemas.microsoft.com/office/drawing/2014/chart" uri="{C3380CC4-5D6E-409C-BE32-E72D297353CC}">
              <c16:uniqueId val="{00000001-BE3E-469C-A7B4-FB650344FEEC}"/>
            </c:ext>
          </c:extLst>
        </c:ser>
        <c:ser>
          <c:idx val="2"/>
          <c:order val="2"/>
          <c:tx>
            <c:strRef>
              <c:f>Kredithürde!$AZ$2</c:f>
              <c:strCache>
                <c:ptCount val="1"/>
              </c:strCache>
            </c:strRef>
          </c:tx>
          <c:spPr>
            <a:ln w="19050">
              <a:solidFill>
                <a:schemeClr val="accent1"/>
              </a:solidFill>
              <a:prstDash val="dash"/>
            </a:ln>
          </c:spPr>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Kredithürde!$D$4:$D$39</c:f>
              <c:numCache>
                <c:formatCode>0.0</c:formatCode>
                <c:ptCount val="36"/>
                <c:pt idx="0">
                  <c:v>23.589189189189192</c:v>
                </c:pt>
                <c:pt idx="1">
                  <c:v>23.589189189189192</c:v>
                </c:pt>
                <c:pt idx="2">
                  <c:v>23.589189189189192</c:v>
                </c:pt>
                <c:pt idx="3">
                  <c:v>23.589189189189192</c:v>
                </c:pt>
                <c:pt idx="4">
                  <c:v>23.589189189189192</c:v>
                </c:pt>
                <c:pt idx="5">
                  <c:v>23.589189189189192</c:v>
                </c:pt>
                <c:pt idx="6">
                  <c:v>23.589189189189192</c:v>
                </c:pt>
                <c:pt idx="7">
                  <c:v>23.589189189189192</c:v>
                </c:pt>
                <c:pt idx="8">
                  <c:v>23.589189189189192</c:v>
                </c:pt>
                <c:pt idx="9">
                  <c:v>23.589189189189192</c:v>
                </c:pt>
                <c:pt idx="10">
                  <c:v>23.589189189189192</c:v>
                </c:pt>
                <c:pt idx="11">
                  <c:v>23.589189189189192</c:v>
                </c:pt>
                <c:pt idx="12">
                  <c:v>23.589189189189192</c:v>
                </c:pt>
                <c:pt idx="13">
                  <c:v>23.589189189189192</c:v>
                </c:pt>
                <c:pt idx="14">
                  <c:v>23.589189189189192</c:v>
                </c:pt>
                <c:pt idx="15">
                  <c:v>23.589189189189192</c:v>
                </c:pt>
                <c:pt idx="16">
                  <c:v>23.589189189189192</c:v>
                </c:pt>
                <c:pt idx="17">
                  <c:v>23.589189189189192</c:v>
                </c:pt>
                <c:pt idx="18">
                  <c:v>23.589189189189192</c:v>
                </c:pt>
                <c:pt idx="19">
                  <c:v>23.589189189189192</c:v>
                </c:pt>
                <c:pt idx="20">
                  <c:v>23.589189189189192</c:v>
                </c:pt>
                <c:pt idx="21">
                  <c:v>23.589189189189192</c:v>
                </c:pt>
                <c:pt idx="22">
                  <c:v>23.589189189189192</c:v>
                </c:pt>
                <c:pt idx="23">
                  <c:v>23.589189189189192</c:v>
                </c:pt>
                <c:pt idx="24">
                  <c:v>23.589189189189192</c:v>
                </c:pt>
                <c:pt idx="25">
                  <c:v>23.589189189189192</c:v>
                </c:pt>
                <c:pt idx="26">
                  <c:v>23.589189189189192</c:v>
                </c:pt>
                <c:pt idx="27">
                  <c:v>23.589189189189192</c:v>
                </c:pt>
                <c:pt idx="28">
                  <c:v>23.589189189189192</c:v>
                </c:pt>
                <c:pt idx="29">
                  <c:v>23.589189189189192</c:v>
                </c:pt>
                <c:pt idx="30">
                  <c:v>23.589189189189192</c:v>
                </c:pt>
                <c:pt idx="31">
                  <c:v>23.589189189189192</c:v>
                </c:pt>
                <c:pt idx="32">
                  <c:v>23.589189189189192</c:v>
                </c:pt>
                <c:pt idx="33">
                  <c:v>23.589189189189192</c:v>
                </c:pt>
                <c:pt idx="34">
                  <c:v>23.589189189189192</c:v>
                </c:pt>
                <c:pt idx="35">
                  <c:v>23.589189189189192</c:v>
                </c:pt>
              </c:numCache>
            </c:numRef>
          </c:val>
          <c:smooth val="0"/>
          <c:extLst>
            <c:ext xmlns:c16="http://schemas.microsoft.com/office/drawing/2014/chart" uri="{C3380CC4-5D6E-409C-BE32-E72D297353CC}">
              <c16:uniqueId val="{00000002-BE3E-469C-A7B4-FB650344FEEC}"/>
            </c:ext>
          </c:extLst>
        </c:ser>
        <c:ser>
          <c:idx val="3"/>
          <c:order val="3"/>
          <c:spPr>
            <a:ln w="19050">
              <a:solidFill>
                <a:schemeClr val="accent2"/>
              </a:solidFill>
              <a:prstDash val="dash"/>
            </a:ln>
          </c:spPr>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Kredithürde!$E$4:$E$39</c:f>
              <c:numCache>
                <c:formatCode>0.0</c:formatCode>
                <c:ptCount val="36"/>
                <c:pt idx="0">
                  <c:v>31.929729729729726</c:v>
                </c:pt>
                <c:pt idx="1">
                  <c:v>31.929729729729726</c:v>
                </c:pt>
                <c:pt idx="2">
                  <c:v>31.929729729729726</c:v>
                </c:pt>
                <c:pt idx="3">
                  <c:v>31.929729729729726</c:v>
                </c:pt>
                <c:pt idx="4">
                  <c:v>31.929729729729726</c:v>
                </c:pt>
                <c:pt idx="5">
                  <c:v>31.929729729729726</c:v>
                </c:pt>
                <c:pt idx="6">
                  <c:v>31.929729729729726</c:v>
                </c:pt>
                <c:pt idx="7">
                  <c:v>31.929729729729726</c:v>
                </c:pt>
                <c:pt idx="8">
                  <c:v>31.929729729729726</c:v>
                </c:pt>
                <c:pt idx="9">
                  <c:v>31.929729729729726</c:v>
                </c:pt>
                <c:pt idx="10">
                  <c:v>31.929729729729726</c:v>
                </c:pt>
                <c:pt idx="11">
                  <c:v>31.929729729729726</c:v>
                </c:pt>
                <c:pt idx="12">
                  <c:v>31.929729729729726</c:v>
                </c:pt>
                <c:pt idx="13">
                  <c:v>31.929729729729726</c:v>
                </c:pt>
                <c:pt idx="14">
                  <c:v>31.929729729729726</c:v>
                </c:pt>
                <c:pt idx="15">
                  <c:v>31.929729729729726</c:v>
                </c:pt>
                <c:pt idx="16">
                  <c:v>31.929729729729726</c:v>
                </c:pt>
                <c:pt idx="17">
                  <c:v>31.929729729729726</c:v>
                </c:pt>
                <c:pt idx="18">
                  <c:v>31.929729729729726</c:v>
                </c:pt>
                <c:pt idx="19">
                  <c:v>31.929729729729726</c:v>
                </c:pt>
                <c:pt idx="20">
                  <c:v>31.929729729729726</c:v>
                </c:pt>
                <c:pt idx="21">
                  <c:v>31.929729729729726</c:v>
                </c:pt>
                <c:pt idx="22">
                  <c:v>31.929729729729726</c:v>
                </c:pt>
                <c:pt idx="23">
                  <c:v>31.929729729729726</c:v>
                </c:pt>
                <c:pt idx="24">
                  <c:v>31.929729729729726</c:v>
                </c:pt>
                <c:pt idx="25">
                  <c:v>31.929729729729726</c:v>
                </c:pt>
                <c:pt idx="26">
                  <c:v>31.929729729729726</c:v>
                </c:pt>
                <c:pt idx="27">
                  <c:v>31.929729729729726</c:v>
                </c:pt>
                <c:pt idx="28">
                  <c:v>31.929729729729726</c:v>
                </c:pt>
                <c:pt idx="29">
                  <c:v>31.929729729729726</c:v>
                </c:pt>
                <c:pt idx="30">
                  <c:v>31.929729729729726</c:v>
                </c:pt>
                <c:pt idx="31">
                  <c:v>31.929729729729726</c:v>
                </c:pt>
                <c:pt idx="32">
                  <c:v>31.929729729729726</c:v>
                </c:pt>
                <c:pt idx="33">
                  <c:v>31.929729729729726</c:v>
                </c:pt>
                <c:pt idx="34">
                  <c:v>31.929729729729726</c:v>
                </c:pt>
                <c:pt idx="35">
                  <c:v>31.929729729729726</c:v>
                </c:pt>
              </c:numCache>
            </c:numRef>
          </c:val>
          <c:smooth val="0"/>
          <c:extLst>
            <c:ext xmlns:c16="http://schemas.microsoft.com/office/drawing/2014/chart" uri="{C3380CC4-5D6E-409C-BE32-E72D297353CC}">
              <c16:uniqueId val="{00000003-BE3E-469C-A7B4-FB650344FEEC}"/>
            </c:ext>
          </c:extLst>
        </c:ser>
        <c:dLbls>
          <c:showLegendKey val="0"/>
          <c:showVal val="0"/>
          <c:showCatName val="0"/>
          <c:showSerName val="0"/>
          <c:showPercent val="0"/>
          <c:showBubbleSize val="0"/>
        </c:dLbls>
        <c:smooth val="0"/>
        <c:axId val="231490688"/>
        <c:axId val="231492224"/>
      </c:lineChart>
      <c:dateAx>
        <c:axId val="231490688"/>
        <c:scaling>
          <c:orientation val="minMax"/>
          <c:max val="46082"/>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a:t>
                </a:r>
                <a:r>
                  <a:rPr lang="en-US" baseline="0"/>
                  <a:t> an allen Unternhemn in Prozent</a:t>
                </a:r>
                <a:endParaRPr lang="en-US"/>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Kredithürde!$J$4:$J$40</c:f>
              <c:numCache>
                <c:formatCode>0.0</c:formatCode>
                <c:ptCount val="37"/>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numCache>
            </c:numRef>
          </c:val>
          <c:smooth val="0"/>
          <c:extLst>
            <c:ext xmlns:c16="http://schemas.microsoft.com/office/drawing/2014/chart" uri="{C3380CC4-5D6E-409C-BE32-E72D297353CC}">
              <c16:uniqueId val="{00000000-AFB1-49D7-9FFC-EEF4EB2A1882}"/>
            </c:ext>
          </c:extLst>
        </c:ser>
        <c:ser>
          <c:idx val="1"/>
          <c:order val="1"/>
          <c:tx>
            <c:strRef>
              <c:f>Kredithürde!$AY$3</c:f>
              <c:strCache>
                <c:ptCount val="1"/>
                <c:pt idx="0">
                  <c:v>Großunternehmen (Durchschnitt gestrichelt)</c:v>
                </c:pt>
              </c:strCache>
            </c:strRef>
          </c:tx>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Kredithürde!$K$4:$K$40</c:f>
              <c:numCache>
                <c:formatCode>0.0</c:formatCode>
                <c:ptCount val="37"/>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numCache>
            </c:numRef>
          </c:val>
          <c:smooth val="0"/>
          <c:extLst>
            <c:ext xmlns:c16="http://schemas.microsoft.com/office/drawing/2014/chart" uri="{C3380CC4-5D6E-409C-BE32-E72D297353CC}">
              <c16:uniqueId val="{00000001-AFB1-49D7-9FFC-EEF4EB2A1882}"/>
            </c:ext>
          </c:extLst>
        </c:ser>
        <c:ser>
          <c:idx val="2"/>
          <c:order val="2"/>
          <c:spPr>
            <a:ln w="19050">
              <a:solidFill>
                <a:schemeClr val="accent1"/>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Kredithürde!$L$4:$L$40</c:f>
              <c:numCache>
                <c:formatCode>0.0</c:formatCode>
                <c:ptCount val="37"/>
                <c:pt idx="0">
                  <c:v>22.555263157894732</c:v>
                </c:pt>
                <c:pt idx="1">
                  <c:v>22.555263157894732</c:v>
                </c:pt>
                <c:pt idx="2">
                  <c:v>22.555263157894732</c:v>
                </c:pt>
                <c:pt idx="3">
                  <c:v>22.555263157894732</c:v>
                </c:pt>
                <c:pt idx="4">
                  <c:v>22.555263157894732</c:v>
                </c:pt>
                <c:pt idx="5">
                  <c:v>22.555263157894732</c:v>
                </c:pt>
                <c:pt idx="6">
                  <c:v>22.555263157894732</c:v>
                </c:pt>
                <c:pt idx="7">
                  <c:v>22.555263157894732</c:v>
                </c:pt>
                <c:pt idx="8">
                  <c:v>22.555263157894732</c:v>
                </c:pt>
                <c:pt idx="9">
                  <c:v>22.555263157894732</c:v>
                </c:pt>
                <c:pt idx="10">
                  <c:v>22.555263157894732</c:v>
                </c:pt>
                <c:pt idx="11">
                  <c:v>22.555263157894732</c:v>
                </c:pt>
                <c:pt idx="12">
                  <c:v>22.555263157894732</c:v>
                </c:pt>
                <c:pt idx="13">
                  <c:v>22.555263157894732</c:v>
                </c:pt>
                <c:pt idx="14">
                  <c:v>22.555263157894732</c:v>
                </c:pt>
                <c:pt idx="15">
                  <c:v>22.555263157894732</c:v>
                </c:pt>
                <c:pt idx="16">
                  <c:v>22.555263157894732</c:v>
                </c:pt>
                <c:pt idx="17">
                  <c:v>22.555263157894732</c:v>
                </c:pt>
                <c:pt idx="18">
                  <c:v>22.555263157894732</c:v>
                </c:pt>
                <c:pt idx="19">
                  <c:v>22.555263157894732</c:v>
                </c:pt>
                <c:pt idx="20">
                  <c:v>22.555263157894732</c:v>
                </c:pt>
                <c:pt idx="21">
                  <c:v>22.555263157894732</c:v>
                </c:pt>
                <c:pt idx="22">
                  <c:v>22.555263157894732</c:v>
                </c:pt>
                <c:pt idx="23">
                  <c:v>22.555263157894732</c:v>
                </c:pt>
                <c:pt idx="24">
                  <c:v>22.555263157894732</c:v>
                </c:pt>
                <c:pt idx="25">
                  <c:v>22.555263157894732</c:v>
                </c:pt>
                <c:pt idx="26">
                  <c:v>22.555263157894732</c:v>
                </c:pt>
                <c:pt idx="27">
                  <c:v>22.555263157894732</c:v>
                </c:pt>
                <c:pt idx="28">
                  <c:v>22.555263157894732</c:v>
                </c:pt>
                <c:pt idx="29">
                  <c:v>22.555263157894732</c:v>
                </c:pt>
                <c:pt idx="30">
                  <c:v>22.555263157894732</c:v>
                </c:pt>
                <c:pt idx="31">
                  <c:v>22.555263157894732</c:v>
                </c:pt>
                <c:pt idx="32">
                  <c:v>22.555263157894732</c:v>
                </c:pt>
                <c:pt idx="33">
                  <c:v>22.555263157894732</c:v>
                </c:pt>
                <c:pt idx="34">
                  <c:v>22.555263157894732</c:v>
                </c:pt>
                <c:pt idx="35">
                  <c:v>22.555263157894732</c:v>
                </c:pt>
                <c:pt idx="36">
                  <c:v>22.555263157894732</c:v>
                </c:pt>
              </c:numCache>
            </c:numRef>
          </c:val>
          <c:smooth val="0"/>
          <c:extLst>
            <c:ext xmlns:c16="http://schemas.microsoft.com/office/drawing/2014/chart" uri="{C3380CC4-5D6E-409C-BE32-E72D297353CC}">
              <c16:uniqueId val="{00000002-AFB1-49D7-9FFC-EEF4EB2A1882}"/>
            </c:ext>
          </c:extLst>
        </c:ser>
        <c:ser>
          <c:idx val="3"/>
          <c:order val="3"/>
          <c:spPr>
            <a:ln w="19050">
              <a:solidFill>
                <a:schemeClr val="accent2"/>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Kredithürde!$M$4:$M$40</c:f>
              <c:numCache>
                <c:formatCode>0.0</c:formatCode>
                <c:ptCount val="37"/>
                <c:pt idx="0">
                  <c:v>15.083783783783785</c:v>
                </c:pt>
                <c:pt idx="1">
                  <c:v>15.083783783783785</c:v>
                </c:pt>
                <c:pt idx="2">
                  <c:v>15.083783783783785</c:v>
                </c:pt>
                <c:pt idx="3">
                  <c:v>15.083783783783785</c:v>
                </c:pt>
                <c:pt idx="4">
                  <c:v>15.083783783783785</c:v>
                </c:pt>
                <c:pt idx="5">
                  <c:v>15.083783783783785</c:v>
                </c:pt>
                <c:pt idx="6">
                  <c:v>15.083783783783785</c:v>
                </c:pt>
                <c:pt idx="7">
                  <c:v>15.083783783783785</c:v>
                </c:pt>
                <c:pt idx="8">
                  <c:v>15.083783783783785</c:v>
                </c:pt>
                <c:pt idx="9">
                  <c:v>15.083783783783785</c:v>
                </c:pt>
                <c:pt idx="10">
                  <c:v>15.083783783783785</c:v>
                </c:pt>
                <c:pt idx="11">
                  <c:v>15.083783783783785</c:v>
                </c:pt>
                <c:pt idx="12">
                  <c:v>15.083783783783785</c:v>
                </c:pt>
                <c:pt idx="13">
                  <c:v>15.083783783783785</c:v>
                </c:pt>
                <c:pt idx="14">
                  <c:v>15.083783783783785</c:v>
                </c:pt>
                <c:pt idx="15">
                  <c:v>15.083783783783785</c:v>
                </c:pt>
                <c:pt idx="16">
                  <c:v>15.083783783783785</c:v>
                </c:pt>
                <c:pt idx="17">
                  <c:v>15.083783783783785</c:v>
                </c:pt>
                <c:pt idx="18">
                  <c:v>15.083783783783785</c:v>
                </c:pt>
                <c:pt idx="19">
                  <c:v>15.083783783783785</c:v>
                </c:pt>
                <c:pt idx="20">
                  <c:v>15.083783783783785</c:v>
                </c:pt>
                <c:pt idx="21">
                  <c:v>15.083783783783785</c:v>
                </c:pt>
                <c:pt idx="22">
                  <c:v>15.083783783783785</c:v>
                </c:pt>
                <c:pt idx="23">
                  <c:v>15.083783783783785</c:v>
                </c:pt>
                <c:pt idx="24">
                  <c:v>15.083783783783785</c:v>
                </c:pt>
                <c:pt idx="25">
                  <c:v>15.083783783783785</c:v>
                </c:pt>
                <c:pt idx="26">
                  <c:v>15.083783783783785</c:v>
                </c:pt>
                <c:pt idx="27">
                  <c:v>15.083783783783785</c:v>
                </c:pt>
                <c:pt idx="28">
                  <c:v>15.083783783783785</c:v>
                </c:pt>
                <c:pt idx="29">
                  <c:v>15.083783783783785</c:v>
                </c:pt>
                <c:pt idx="30">
                  <c:v>15.083783783783785</c:v>
                </c:pt>
                <c:pt idx="31">
                  <c:v>15.083783783783785</c:v>
                </c:pt>
                <c:pt idx="32">
                  <c:v>15.083783783783785</c:v>
                </c:pt>
                <c:pt idx="33">
                  <c:v>15.083783783783785</c:v>
                </c:pt>
                <c:pt idx="34">
                  <c:v>15.083783783783785</c:v>
                </c:pt>
                <c:pt idx="35">
                  <c:v>15.083783783783785</c:v>
                </c:pt>
                <c:pt idx="36">
                  <c:v>15.083783783783785</c:v>
                </c:pt>
              </c:numCache>
            </c:numRef>
          </c:val>
          <c:smooth val="0"/>
          <c:extLst>
            <c:ext xmlns:c16="http://schemas.microsoft.com/office/drawing/2014/chart" uri="{C3380CC4-5D6E-409C-BE32-E72D297353CC}">
              <c16:uniqueId val="{00000003-AFB1-49D7-9FFC-EEF4EB2A1882}"/>
            </c:ext>
          </c:extLst>
        </c:ser>
        <c:dLbls>
          <c:showLegendKey val="0"/>
          <c:showVal val="0"/>
          <c:showCatName val="0"/>
          <c:showSerName val="0"/>
          <c:showPercent val="0"/>
          <c:showBubbleSize val="0"/>
        </c:dLbls>
        <c:smooth val="0"/>
        <c:axId val="223846400"/>
        <c:axId val="223847936"/>
      </c:lineChart>
      <c:dateAx>
        <c:axId val="223846400"/>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8"/>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0220135541831505"/>
          <c:h val="0.78651159784692748"/>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Kredithürde!$B$4:$B$40</c:f>
              <c:numCache>
                <c:formatCode>0.0</c:formatCode>
                <c:ptCount val="37"/>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pt idx="36">
                  <c:v>21</c:v>
                </c:pt>
              </c:numCache>
            </c:numRef>
          </c:val>
          <c:smooth val="0"/>
          <c:extLst>
            <c:ext xmlns:c16="http://schemas.microsoft.com/office/drawing/2014/chart" uri="{C3380CC4-5D6E-409C-BE32-E72D297353CC}">
              <c16:uniqueId val="{00000000-809E-4976-A3D3-483A222B774A}"/>
            </c:ext>
          </c:extLst>
        </c:ser>
        <c:ser>
          <c:idx val="1"/>
          <c:order val="1"/>
          <c:tx>
            <c:strRef>
              <c:f>Kredithürde!$AY$3</c:f>
              <c:strCache>
                <c:ptCount val="1"/>
                <c:pt idx="0">
                  <c:v>Großunternehmen (Durchschnitt gestrichelt)</c:v>
                </c:pt>
              </c:strCache>
            </c:strRef>
          </c:tx>
          <c:marker>
            <c:symbol val="none"/>
          </c:marker>
          <c:cat>
            <c:numRef>
              <c:f>Kredithürde!$A$4:$A$40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Kredithürde!$C$4:$C$40</c:f>
              <c:numCache>
                <c:formatCode>0.0</c:formatCode>
                <c:ptCount val="37"/>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pt idx="36">
                  <c:v>28.6</c:v>
                </c:pt>
              </c:numCache>
            </c:numRef>
          </c:val>
          <c:smooth val="0"/>
          <c:extLst>
            <c:ext xmlns:c16="http://schemas.microsoft.com/office/drawing/2014/chart" uri="{C3380CC4-5D6E-409C-BE32-E72D297353CC}">
              <c16:uniqueId val="{00000001-809E-4976-A3D3-483A222B774A}"/>
            </c:ext>
          </c:extLst>
        </c:ser>
        <c:ser>
          <c:idx val="2"/>
          <c:order val="2"/>
          <c:spPr>
            <a:ln w="19050">
              <a:solidFill>
                <a:schemeClr val="accent1"/>
              </a:solidFill>
              <a:prstDash val="dash"/>
            </a:ln>
          </c:spPr>
          <c:marker>
            <c:symbol val="none"/>
          </c:marker>
          <c:cat>
            <c:numRef>
              <c:f>Kredithürde!$A$4:$A$40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Kredithürde!$D$4:$D$40</c:f>
              <c:numCache>
                <c:formatCode>0.0</c:formatCode>
                <c:ptCount val="37"/>
                <c:pt idx="0">
                  <c:v>23.589189189189192</c:v>
                </c:pt>
                <c:pt idx="1">
                  <c:v>23.589189189189192</c:v>
                </c:pt>
                <c:pt idx="2">
                  <c:v>23.589189189189192</c:v>
                </c:pt>
                <c:pt idx="3">
                  <c:v>23.589189189189192</c:v>
                </c:pt>
                <c:pt idx="4">
                  <c:v>23.589189189189192</c:v>
                </c:pt>
                <c:pt idx="5">
                  <c:v>23.589189189189192</c:v>
                </c:pt>
                <c:pt idx="6">
                  <c:v>23.589189189189192</c:v>
                </c:pt>
                <c:pt idx="7">
                  <c:v>23.589189189189192</c:v>
                </c:pt>
                <c:pt idx="8">
                  <c:v>23.589189189189192</c:v>
                </c:pt>
                <c:pt idx="9">
                  <c:v>23.589189189189192</c:v>
                </c:pt>
                <c:pt idx="10">
                  <c:v>23.589189189189192</c:v>
                </c:pt>
                <c:pt idx="11">
                  <c:v>23.589189189189192</c:v>
                </c:pt>
                <c:pt idx="12">
                  <c:v>23.589189189189192</c:v>
                </c:pt>
                <c:pt idx="13">
                  <c:v>23.589189189189192</c:v>
                </c:pt>
                <c:pt idx="14">
                  <c:v>23.589189189189192</c:v>
                </c:pt>
                <c:pt idx="15">
                  <c:v>23.589189189189192</c:v>
                </c:pt>
                <c:pt idx="16">
                  <c:v>23.589189189189192</c:v>
                </c:pt>
                <c:pt idx="17">
                  <c:v>23.589189189189192</c:v>
                </c:pt>
                <c:pt idx="18">
                  <c:v>23.589189189189192</c:v>
                </c:pt>
                <c:pt idx="19">
                  <c:v>23.589189189189192</c:v>
                </c:pt>
                <c:pt idx="20">
                  <c:v>23.589189189189192</c:v>
                </c:pt>
                <c:pt idx="21">
                  <c:v>23.589189189189192</c:v>
                </c:pt>
                <c:pt idx="22">
                  <c:v>23.589189189189192</c:v>
                </c:pt>
                <c:pt idx="23">
                  <c:v>23.589189189189192</c:v>
                </c:pt>
                <c:pt idx="24">
                  <c:v>23.589189189189192</c:v>
                </c:pt>
                <c:pt idx="25">
                  <c:v>23.589189189189192</c:v>
                </c:pt>
                <c:pt idx="26">
                  <c:v>23.589189189189192</c:v>
                </c:pt>
                <c:pt idx="27">
                  <c:v>23.589189189189192</c:v>
                </c:pt>
                <c:pt idx="28">
                  <c:v>23.589189189189192</c:v>
                </c:pt>
                <c:pt idx="29">
                  <c:v>23.589189189189192</c:v>
                </c:pt>
                <c:pt idx="30">
                  <c:v>23.589189189189192</c:v>
                </c:pt>
                <c:pt idx="31">
                  <c:v>23.589189189189192</c:v>
                </c:pt>
                <c:pt idx="32">
                  <c:v>23.589189189189192</c:v>
                </c:pt>
                <c:pt idx="33">
                  <c:v>23.589189189189192</c:v>
                </c:pt>
                <c:pt idx="34">
                  <c:v>23.589189189189192</c:v>
                </c:pt>
                <c:pt idx="35">
                  <c:v>23.589189189189192</c:v>
                </c:pt>
                <c:pt idx="36">
                  <c:v>23.589189189189192</c:v>
                </c:pt>
              </c:numCache>
            </c:numRef>
          </c:val>
          <c:smooth val="0"/>
          <c:extLst>
            <c:ext xmlns:c16="http://schemas.microsoft.com/office/drawing/2014/chart" uri="{C3380CC4-5D6E-409C-BE32-E72D297353CC}">
              <c16:uniqueId val="{00000002-809E-4976-A3D3-483A222B774A}"/>
            </c:ext>
          </c:extLst>
        </c:ser>
        <c:ser>
          <c:idx val="3"/>
          <c:order val="3"/>
          <c:spPr>
            <a:ln w="19050">
              <a:solidFill>
                <a:schemeClr val="accent2"/>
              </a:solidFill>
              <a:prstDash val="dash"/>
            </a:ln>
          </c:spPr>
          <c:marker>
            <c:symbol val="none"/>
          </c:marker>
          <c:cat>
            <c:numRef>
              <c:f>Kredithürde!$A$4:$A$40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Kredithürde!$E$4:$E$40</c:f>
              <c:numCache>
                <c:formatCode>0.0</c:formatCode>
                <c:ptCount val="37"/>
                <c:pt idx="0">
                  <c:v>31.929729729729726</c:v>
                </c:pt>
                <c:pt idx="1">
                  <c:v>31.929729729729726</c:v>
                </c:pt>
                <c:pt idx="2">
                  <c:v>31.929729729729726</c:v>
                </c:pt>
                <c:pt idx="3">
                  <c:v>31.929729729729726</c:v>
                </c:pt>
                <c:pt idx="4">
                  <c:v>31.929729729729726</c:v>
                </c:pt>
                <c:pt idx="5">
                  <c:v>31.929729729729726</c:v>
                </c:pt>
                <c:pt idx="6">
                  <c:v>31.929729729729726</c:v>
                </c:pt>
                <c:pt idx="7">
                  <c:v>31.929729729729726</c:v>
                </c:pt>
                <c:pt idx="8">
                  <c:v>31.929729729729726</c:v>
                </c:pt>
                <c:pt idx="9">
                  <c:v>31.929729729729726</c:v>
                </c:pt>
                <c:pt idx="10">
                  <c:v>31.929729729729726</c:v>
                </c:pt>
                <c:pt idx="11">
                  <c:v>31.929729729729726</c:v>
                </c:pt>
                <c:pt idx="12">
                  <c:v>31.929729729729726</c:v>
                </c:pt>
                <c:pt idx="13">
                  <c:v>31.929729729729726</c:v>
                </c:pt>
                <c:pt idx="14">
                  <c:v>31.929729729729726</c:v>
                </c:pt>
                <c:pt idx="15">
                  <c:v>31.929729729729726</c:v>
                </c:pt>
                <c:pt idx="16">
                  <c:v>31.929729729729726</c:v>
                </c:pt>
                <c:pt idx="17">
                  <c:v>31.929729729729726</c:v>
                </c:pt>
                <c:pt idx="18">
                  <c:v>31.929729729729726</c:v>
                </c:pt>
                <c:pt idx="19">
                  <c:v>31.929729729729726</c:v>
                </c:pt>
                <c:pt idx="20">
                  <c:v>31.929729729729726</c:v>
                </c:pt>
                <c:pt idx="21">
                  <c:v>31.929729729729726</c:v>
                </c:pt>
                <c:pt idx="22">
                  <c:v>31.929729729729726</c:v>
                </c:pt>
                <c:pt idx="23">
                  <c:v>31.929729729729726</c:v>
                </c:pt>
                <c:pt idx="24">
                  <c:v>31.929729729729726</c:v>
                </c:pt>
                <c:pt idx="25">
                  <c:v>31.929729729729726</c:v>
                </c:pt>
                <c:pt idx="26">
                  <c:v>31.929729729729726</c:v>
                </c:pt>
                <c:pt idx="27">
                  <c:v>31.929729729729726</c:v>
                </c:pt>
                <c:pt idx="28">
                  <c:v>31.929729729729726</c:v>
                </c:pt>
                <c:pt idx="29">
                  <c:v>31.929729729729726</c:v>
                </c:pt>
                <c:pt idx="30">
                  <c:v>31.929729729729726</c:v>
                </c:pt>
                <c:pt idx="31">
                  <c:v>31.929729729729726</c:v>
                </c:pt>
                <c:pt idx="32">
                  <c:v>31.929729729729726</c:v>
                </c:pt>
                <c:pt idx="33">
                  <c:v>31.929729729729726</c:v>
                </c:pt>
                <c:pt idx="34">
                  <c:v>31.929729729729726</c:v>
                </c:pt>
                <c:pt idx="35">
                  <c:v>31.929729729729726</c:v>
                </c:pt>
                <c:pt idx="36">
                  <c:v>31.929729729729726</c:v>
                </c:pt>
              </c:numCache>
            </c:numRef>
          </c:val>
          <c:smooth val="0"/>
          <c:extLst>
            <c:ext xmlns:c16="http://schemas.microsoft.com/office/drawing/2014/chart" uri="{C3380CC4-5D6E-409C-BE32-E72D297353CC}">
              <c16:uniqueId val="{00000003-809E-4976-A3D3-483A222B774A}"/>
            </c:ext>
          </c:extLst>
        </c:ser>
        <c:dLbls>
          <c:showLegendKey val="0"/>
          <c:showVal val="0"/>
          <c:showCatName val="0"/>
          <c:showSerName val="0"/>
          <c:showPercent val="0"/>
          <c:showBubbleSize val="0"/>
        </c:dLbls>
        <c:smooth val="0"/>
        <c:axId val="231490688"/>
        <c:axId val="231492224"/>
      </c:lineChart>
      <c:dateAx>
        <c:axId val="231490688"/>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Kredithürde!$AY$2</c:f>
              <c:strCache>
                <c:ptCount val="1"/>
                <c:pt idx="0">
                  <c:v>Mittelstand (Durchschnitt gestrichelt)</c:v>
                </c:pt>
              </c:strCache>
            </c:strRef>
          </c:tx>
          <c:spPr>
            <a:ln w="31750"/>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Kredithürde!$J$4:$J$40</c:f>
              <c:numCache>
                <c:formatCode>0.0</c:formatCode>
                <c:ptCount val="37"/>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pt idx="36">
                  <c:v>34</c:v>
                </c:pt>
              </c:numCache>
            </c:numRef>
          </c:val>
          <c:smooth val="0"/>
          <c:extLst>
            <c:ext xmlns:c16="http://schemas.microsoft.com/office/drawing/2014/chart" uri="{C3380CC4-5D6E-409C-BE32-E72D297353CC}">
              <c16:uniqueId val="{00000000-18CF-4956-A3C0-9AF33B3DA8C1}"/>
            </c:ext>
          </c:extLst>
        </c:ser>
        <c:ser>
          <c:idx val="1"/>
          <c:order val="1"/>
          <c:tx>
            <c:strRef>
              <c:f>Kredithürde!$AY$3</c:f>
              <c:strCache>
                <c:ptCount val="1"/>
                <c:pt idx="0">
                  <c:v>Großunternehmen (Durchschnitt gestrichelt)</c:v>
                </c:pt>
              </c:strCache>
            </c:strRef>
          </c:tx>
          <c:spPr>
            <a:ln w="31750"/>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Kredithürde!$K$4:$K$40</c:f>
              <c:numCache>
                <c:formatCode>0.0</c:formatCode>
                <c:ptCount val="37"/>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pt idx="36">
                  <c:v>29.1</c:v>
                </c:pt>
              </c:numCache>
            </c:numRef>
          </c:val>
          <c:smooth val="0"/>
          <c:extLst>
            <c:ext xmlns:c16="http://schemas.microsoft.com/office/drawing/2014/chart" uri="{C3380CC4-5D6E-409C-BE32-E72D297353CC}">
              <c16:uniqueId val="{00000001-18CF-4956-A3C0-9AF33B3DA8C1}"/>
            </c:ext>
          </c:extLst>
        </c:ser>
        <c:ser>
          <c:idx val="2"/>
          <c:order val="2"/>
          <c:spPr>
            <a:ln w="31750">
              <a:solidFill>
                <a:schemeClr val="accent1"/>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Kredithürde!$L$4:$L$40</c:f>
              <c:numCache>
                <c:formatCode>0.0</c:formatCode>
                <c:ptCount val="37"/>
                <c:pt idx="0">
                  <c:v>22.555263157894732</c:v>
                </c:pt>
                <c:pt idx="1">
                  <c:v>22.555263157894732</c:v>
                </c:pt>
                <c:pt idx="2">
                  <c:v>22.555263157894732</c:v>
                </c:pt>
                <c:pt idx="3">
                  <c:v>22.555263157894732</c:v>
                </c:pt>
                <c:pt idx="4">
                  <c:v>22.555263157894732</c:v>
                </c:pt>
                <c:pt idx="5">
                  <c:v>22.555263157894732</c:v>
                </c:pt>
                <c:pt idx="6">
                  <c:v>22.555263157894732</c:v>
                </c:pt>
                <c:pt idx="7">
                  <c:v>22.555263157894732</c:v>
                </c:pt>
                <c:pt idx="8">
                  <c:v>22.555263157894732</c:v>
                </c:pt>
                <c:pt idx="9">
                  <c:v>22.555263157894732</c:v>
                </c:pt>
                <c:pt idx="10">
                  <c:v>22.555263157894732</c:v>
                </c:pt>
                <c:pt idx="11">
                  <c:v>22.555263157894732</c:v>
                </c:pt>
                <c:pt idx="12">
                  <c:v>22.555263157894732</c:v>
                </c:pt>
                <c:pt idx="13">
                  <c:v>22.555263157894732</c:v>
                </c:pt>
                <c:pt idx="14">
                  <c:v>22.555263157894732</c:v>
                </c:pt>
                <c:pt idx="15">
                  <c:v>22.555263157894732</c:v>
                </c:pt>
                <c:pt idx="16">
                  <c:v>22.555263157894732</c:v>
                </c:pt>
                <c:pt idx="17">
                  <c:v>22.555263157894732</c:v>
                </c:pt>
                <c:pt idx="18">
                  <c:v>22.555263157894732</c:v>
                </c:pt>
                <c:pt idx="19">
                  <c:v>22.555263157894732</c:v>
                </c:pt>
                <c:pt idx="20">
                  <c:v>22.555263157894732</c:v>
                </c:pt>
                <c:pt idx="21">
                  <c:v>22.555263157894732</c:v>
                </c:pt>
                <c:pt idx="22">
                  <c:v>22.555263157894732</c:v>
                </c:pt>
                <c:pt idx="23">
                  <c:v>22.555263157894732</c:v>
                </c:pt>
                <c:pt idx="24">
                  <c:v>22.555263157894732</c:v>
                </c:pt>
                <c:pt idx="25">
                  <c:v>22.555263157894732</c:v>
                </c:pt>
                <c:pt idx="26">
                  <c:v>22.555263157894732</c:v>
                </c:pt>
                <c:pt idx="27">
                  <c:v>22.555263157894732</c:v>
                </c:pt>
                <c:pt idx="28">
                  <c:v>22.555263157894732</c:v>
                </c:pt>
                <c:pt idx="29">
                  <c:v>22.555263157894732</c:v>
                </c:pt>
                <c:pt idx="30">
                  <c:v>22.555263157894732</c:v>
                </c:pt>
                <c:pt idx="31">
                  <c:v>22.555263157894732</c:v>
                </c:pt>
                <c:pt idx="32">
                  <c:v>22.555263157894732</c:v>
                </c:pt>
                <c:pt idx="33">
                  <c:v>22.555263157894732</c:v>
                </c:pt>
                <c:pt idx="34">
                  <c:v>22.555263157894732</c:v>
                </c:pt>
                <c:pt idx="35">
                  <c:v>22.555263157894732</c:v>
                </c:pt>
                <c:pt idx="36">
                  <c:v>22.555263157894732</c:v>
                </c:pt>
              </c:numCache>
            </c:numRef>
          </c:val>
          <c:smooth val="0"/>
          <c:extLst>
            <c:ext xmlns:c16="http://schemas.microsoft.com/office/drawing/2014/chart" uri="{C3380CC4-5D6E-409C-BE32-E72D297353CC}">
              <c16:uniqueId val="{00000002-18CF-4956-A3C0-9AF33B3DA8C1}"/>
            </c:ext>
          </c:extLst>
        </c:ser>
        <c:ser>
          <c:idx val="3"/>
          <c:order val="3"/>
          <c:spPr>
            <a:ln w="31750">
              <a:solidFill>
                <a:schemeClr val="accent2"/>
              </a:solidFill>
              <a:prstDash val="dash"/>
            </a:ln>
          </c:spPr>
          <c:marker>
            <c:symbol val="none"/>
          </c:marker>
          <c:cat>
            <c:numRef>
              <c:f>Kredithürde!$I$4:$I$40</c:f>
              <c:numCache>
                <c:formatCode>mmm\ yyyy</c:formatCode>
                <c:ptCount val="37"/>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pt idx="36">
                  <c:v>46082</c:v>
                </c:pt>
              </c:numCache>
            </c:numRef>
          </c:cat>
          <c:val>
            <c:numRef>
              <c:f>Kredithürde!$M$4:$M$40</c:f>
              <c:numCache>
                <c:formatCode>0.0</c:formatCode>
                <c:ptCount val="37"/>
                <c:pt idx="0">
                  <c:v>15.083783783783785</c:v>
                </c:pt>
                <c:pt idx="1">
                  <c:v>15.083783783783785</c:v>
                </c:pt>
                <c:pt idx="2">
                  <c:v>15.083783783783785</c:v>
                </c:pt>
                <c:pt idx="3">
                  <c:v>15.083783783783785</c:v>
                </c:pt>
                <c:pt idx="4">
                  <c:v>15.083783783783785</c:v>
                </c:pt>
                <c:pt idx="5">
                  <c:v>15.083783783783785</c:v>
                </c:pt>
                <c:pt idx="6">
                  <c:v>15.083783783783785</c:v>
                </c:pt>
                <c:pt idx="7">
                  <c:v>15.083783783783785</c:v>
                </c:pt>
                <c:pt idx="8">
                  <c:v>15.083783783783785</c:v>
                </c:pt>
                <c:pt idx="9">
                  <c:v>15.083783783783785</c:v>
                </c:pt>
                <c:pt idx="10">
                  <c:v>15.083783783783785</c:v>
                </c:pt>
                <c:pt idx="11">
                  <c:v>15.083783783783785</c:v>
                </c:pt>
                <c:pt idx="12">
                  <c:v>15.083783783783785</c:v>
                </c:pt>
                <c:pt idx="13">
                  <c:v>15.083783783783785</c:v>
                </c:pt>
                <c:pt idx="14">
                  <c:v>15.083783783783785</c:v>
                </c:pt>
                <c:pt idx="15">
                  <c:v>15.083783783783785</c:v>
                </c:pt>
                <c:pt idx="16">
                  <c:v>15.083783783783785</c:v>
                </c:pt>
                <c:pt idx="17">
                  <c:v>15.083783783783785</c:v>
                </c:pt>
                <c:pt idx="18">
                  <c:v>15.083783783783785</c:v>
                </c:pt>
                <c:pt idx="19">
                  <c:v>15.083783783783785</c:v>
                </c:pt>
                <c:pt idx="20">
                  <c:v>15.083783783783785</c:v>
                </c:pt>
                <c:pt idx="21">
                  <c:v>15.083783783783785</c:v>
                </c:pt>
                <c:pt idx="22">
                  <c:v>15.083783783783785</c:v>
                </c:pt>
                <c:pt idx="23">
                  <c:v>15.083783783783785</c:v>
                </c:pt>
                <c:pt idx="24">
                  <c:v>15.083783783783785</c:v>
                </c:pt>
                <c:pt idx="25">
                  <c:v>15.083783783783785</c:v>
                </c:pt>
                <c:pt idx="26">
                  <c:v>15.083783783783785</c:v>
                </c:pt>
                <c:pt idx="27">
                  <c:v>15.083783783783785</c:v>
                </c:pt>
                <c:pt idx="28">
                  <c:v>15.083783783783785</c:v>
                </c:pt>
                <c:pt idx="29">
                  <c:v>15.083783783783785</c:v>
                </c:pt>
                <c:pt idx="30">
                  <c:v>15.083783783783785</c:v>
                </c:pt>
                <c:pt idx="31">
                  <c:v>15.083783783783785</c:v>
                </c:pt>
                <c:pt idx="32">
                  <c:v>15.083783783783785</c:v>
                </c:pt>
                <c:pt idx="33">
                  <c:v>15.083783783783785</c:v>
                </c:pt>
                <c:pt idx="34">
                  <c:v>15.083783783783785</c:v>
                </c:pt>
                <c:pt idx="35">
                  <c:v>15.083783783783785</c:v>
                </c:pt>
                <c:pt idx="36">
                  <c:v>15.083783783783785</c:v>
                </c:pt>
              </c:numCache>
            </c:numRef>
          </c:val>
          <c:smooth val="0"/>
          <c:extLst>
            <c:ext xmlns:c16="http://schemas.microsoft.com/office/drawing/2014/chart" uri="{C3380CC4-5D6E-409C-BE32-E72D297353CC}">
              <c16:uniqueId val="{00000003-18CF-4956-A3C0-9AF33B3DA8C1}"/>
            </c:ext>
          </c:extLst>
        </c:ser>
        <c:dLbls>
          <c:showLegendKey val="0"/>
          <c:showVal val="0"/>
          <c:showCatName val="0"/>
          <c:showSerName val="0"/>
          <c:showPercent val="0"/>
          <c:showBubbleSize val="0"/>
        </c:dLbls>
        <c:smooth val="0"/>
        <c:axId val="223846400"/>
        <c:axId val="223847936"/>
      </c:lineChart>
      <c:dateAx>
        <c:axId val="223846400"/>
        <c:scaling>
          <c:orientation val="minMax"/>
          <c:max val="4608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8"/>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no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12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9.xml"/><Relationship Id="rId3" Type="http://schemas.openxmlformats.org/officeDocument/2006/relationships/chart" Target="../charts/chart14.xml"/><Relationship Id="rId7" Type="http://schemas.openxmlformats.org/officeDocument/2006/relationships/chart" Target="../charts/chart18.xml"/><Relationship Id="rId2" Type="http://schemas.openxmlformats.org/officeDocument/2006/relationships/chart" Target="../charts/chart13.xml"/><Relationship Id="rId1" Type="http://schemas.openxmlformats.org/officeDocument/2006/relationships/chart" Target="../charts/chart12.xml"/><Relationship Id="rId6" Type="http://schemas.openxmlformats.org/officeDocument/2006/relationships/chart" Target="../charts/chart17.xml"/><Relationship Id="rId5" Type="http://schemas.openxmlformats.org/officeDocument/2006/relationships/chart" Target="../charts/chart16.xml"/><Relationship Id="rId4"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51</xdr:row>
      <xdr:rowOff>57150</xdr:rowOff>
    </xdr:from>
    <xdr:to>
      <xdr:col>48</xdr:col>
      <xdr:colOff>752475</xdr:colOff>
      <xdr:row>61</xdr:row>
      <xdr:rowOff>0</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48</xdr:row>
      <xdr:rowOff>114300</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7" name="Chart 1">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8" name="Chart 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9" name="Chart 1">
          <a:extLst>
            <a:ext uri="{FF2B5EF4-FFF2-40B4-BE49-F238E27FC236}">
              <a16:creationId xmlns:a16="http://schemas.microsoft.com/office/drawing/2014/main" id="{15A1F564-07E7-4EDE-B627-29FF8D093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10" name="Chart 1">
          <a:extLst>
            <a:ext uri="{FF2B5EF4-FFF2-40B4-BE49-F238E27FC236}">
              <a16:creationId xmlns:a16="http://schemas.microsoft.com/office/drawing/2014/main" id="{4228E43E-CF84-41D0-B6F2-6D105FBA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59</xdr:col>
      <xdr:colOff>0</xdr:colOff>
      <xdr:row>29</xdr:row>
      <xdr:rowOff>182562</xdr:rowOff>
    </xdr:from>
    <xdr:to>
      <xdr:col>70</xdr:col>
      <xdr:colOff>512837</xdr:colOff>
      <xdr:row>53</xdr:row>
      <xdr:rowOff>170724</xdr:rowOff>
    </xdr:to>
    <xdr:graphicFrame macro="">
      <xdr:nvGraphicFramePr>
        <xdr:cNvPr id="6" name="Chart 1">
          <a:extLst>
            <a:ext uri="{FF2B5EF4-FFF2-40B4-BE49-F238E27FC236}">
              <a16:creationId xmlns:a16="http://schemas.microsoft.com/office/drawing/2014/main" id="{587A78BC-9A38-4BE0-947A-79BD5A432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9</xdr:row>
      <xdr:rowOff>123825</xdr:rowOff>
    </xdr:from>
    <xdr:to>
      <xdr:col>17</xdr:col>
      <xdr:colOff>561975</xdr:colOff>
      <xdr:row>24</xdr:row>
      <xdr:rowOff>26114</xdr:rowOff>
    </xdr:to>
    <xdr:graphicFrame macro="">
      <xdr:nvGraphicFramePr>
        <xdr:cNvPr id="3" name="Chart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161925</xdr:colOff>
      <xdr:row>25</xdr:row>
      <xdr:rowOff>38100</xdr:rowOff>
    </xdr:from>
    <xdr:to>
      <xdr:col>17</xdr:col>
      <xdr:colOff>447675</xdr:colOff>
      <xdr:row>39</xdr:row>
      <xdr:rowOff>121364</xdr:rowOff>
    </xdr:to>
    <xdr:graphicFrame macro="">
      <xdr:nvGraphicFramePr>
        <xdr:cNvPr id="4" name="Chart 1">
          <a:extLst>
            <a:ext uri="{FF2B5EF4-FFF2-40B4-BE49-F238E27FC236}">
              <a16:creationId xmlns:a16="http://schemas.microsoft.com/office/drawing/2014/main" id="{1FCF8F60-6FE8-42CF-8FA9-734297E1F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7FD682F8-4A29-4CAC-B852-17FFF41C4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52</xdr:row>
      <xdr:rowOff>57150</xdr:rowOff>
    </xdr:from>
    <xdr:to>
      <xdr:col>48</xdr:col>
      <xdr:colOff>752475</xdr:colOff>
      <xdr:row>62</xdr:row>
      <xdr:rowOff>0</xdr:rowOff>
    </xdr:to>
    <xdr:graphicFrame macro="">
      <xdr:nvGraphicFramePr>
        <xdr:cNvPr id="3" name="Diagramm 2">
          <a:extLst>
            <a:ext uri="{FF2B5EF4-FFF2-40B4-BE49-F238E27FC236}">
              <a16:creationId xmlns:a16="http://schemas.microsoft.com/office/drawing/2014/main" id="{410A2AF0-A5AB-4E88-BA27-CB4AD6BDE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182AEE70-F41C-414B-A6EE-2497A4E0D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49</xdr:row>
      <xdr:rowOff>114300</xdr:rowOff>
    </xdr:to>
    <xdr:graphicFrame macro="">
      <xdr:nvGraphicFramePr>
        <xdr:cNvPr id="5" name="Diagramm 4">
          <a:extLst>
            <a:ext uri="{FF2B5EF4-FFF2-40B4-BE49-F238E27FC236}">
              <a16:creationId xmlns:a16="http://schemas.microsoft.com/office/drawing/2014/main" id="{F7D2C45D-D5F9-47F3-8573-4D22853F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6" name="Chart 1">
          <a:extLst>
            <a:ext uri="{FF2B5EF4-FFF2-40B4-BE49-F238E27FC236}">
              <a16:creationId xmlns:a16="http://schemas.microsoft.com/office/drawing/2014/main" id="{966A4FC6-D75F-4ED2-9693-F5C8C5C4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7" name="Chart 1">
          <a:extLst>
            <a:ext uri="{FF2B5EF4-FFF2-40B4-BE49-F238E27FC236}">
              <a16:creationId xmlns:a16="http://schemas.microsoft.com/office/drawing/2014/main" id="{8F4667D1-C1E6-4AED-8D4D-D6F517134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8" name="Chart 1">
          <a:extLst>
            <a:ext uri="{FF2B5EF4-FFF2-40B4-BE49-F238E27FC236}">
              <a16:creationId xmlns:a16="http://schemas.microsoft.com/office/drawing/2014/main" id="{561C53F1-A0F8-4EA3-952C-EADB25258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9" name="Chart 1">
          <a:extLst>
            <a:ext uri="{FF2B5EF4-FFF2-40B4-BE49-F238E27FC236}">
              <a16:creationId xmlns:a16="http://schemas.microsoft.com/office/drawing/2014/main" id="{53C95F0D-81A5-4CA8-8A4E-57B6480F0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Design_KfW">
  <a:themeElements>
    <a:clrScheme name="KFW 2024-01-31">
      <a:dk1>
        <a:srgbClr val="000000"/>
      </a:dk1>
      <a:lt1>
        <a:srgbClr val="FFFFFF"/>
      </a:lt1>
      <a:dk2>
        <a:srgbClr val="00446E"/>
      </a:dk2>
      <a:lt2>
        <a:srgbClr val="266446"/>
      </a:lt2>
      <a:accent1>
        <a:srgbClr val="005A8C"/>
      </a:accent1>
      <a:accent2>
        <a:srgbClr val="B7F9AA"/>
      </a:accent2>
      <a:accent3>
        <a:srgbClr val="57D96D"/>
      </a:accent3>
      <a:accent4>
        <a:srgbClr val="97CFED"/>
      </a:accent4>
      <a:accent5>
        <a:srgbClr val="00375B"/>
      </a:accent5>
      <a:accent6>
        <a:srgbClr val="007ABC"/>
      </a:accent6>
      <a:hlink>
        <a:srgbClr val="000000"/>
      </a:hlink>
      <a:folHlink>
        <a:srgbClr val="000000"/>
      </a:folHlink>
    </a:clrScheme>
    <a:fontScheme name="Benutzerdefiniert 84">
      <a:majorFont>
        <a:latin typeface="KfW Centro Sans"/>
        <a:ea typeface=""/>
        <a:cs typeface=""/>
      </a:majorFont>
      <a:minorFont>
        <a:latin typeface="KfW Centr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144000" tIns="108000" rIns="144000" bIns="108000" rtlCol="0" anchor="ctr"/>
      <a:lstStyle>
        <a:defPPr algn="l">
          <a:buSzPct val="110000"/>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144000" tIns="108000" rIns="144000" bIns="108000" rtlCol="0">
        <a:spAutoFit/>
      </a:bodyPr>
      <a:lstStyle>
        <a:defPPr algn="l">
          <a:buSzPct val="110000"/>
          <a:defRPr sz="1400" dirty="0" err="1" smtClean="0"/>
        </a:defPPr>
      </a:lstStyle>
    </a:txDef>
  </a:objectDefaults>
  <a:extraClrSchemeLst/>
  <a:custClrLst>
    <a:custClr name="Grün 700">
      <a:srgbClr val="398357"/>
    </a:custClr>
    <a:custClr name="Grün 200">
      <a:srgbClr val="D4FCCA"/>
    </a:custClr>
    <a:custClr name="Grau 500">
      <a:srgbClr val="41484C"/>
    </a:custClr>
    <a:custClr name="Grau 400">
      <a:srgbClr val="6D767D"/>
    </a:custClr>
    <a:custClr name="Violett 600">
      <a:srgbClr val="371844"/>
    </a:custClr>
    <a:custClr name="Violett 400">
      <a:srgbClr val="A455C5"/>
    </a:custClr>
    <a:custClr name="Violett 500">
      <a:srgbClr val="643179"/>
    </a:custClr>
    <a:custClr name="Violett 300">
      <a:srgbClr val="C99AE1"/>
    </a:custClr>
    <a:custClr name="Blau 200">
      <a:srgbClr val="D1EBF7"/>
    </a:custClr>
    <a:custClr name="Blau 100">
      <a:srgbClr val="E9F5FB"/>
    </a:custClr>
  </a:custClrLst>
  <a:extLst>
    <a:ext uri="{05A4C25C-085E-4340-85A3-A5531E510DB2}">
      <thm15:themeFamily xmlns:thm15="http://schemas.microsoft.com/office/thememl/2012/main" name="Design_KfW" id="{EE39D908-5BA7-458D-87C3-A995B7753252}" vid="{18EE613B-6AD5-4A61-83CE-1E8E695CC50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W40"/>
  <sheetViews>
    <sheetView topLeftCell="A16" workbookViewId="0">
      <selection activeCell="D42" sqref="D42"/>
    </sheetView>
  </sheetViews>
  <sheetFormatPr baseColWidth="10" defaultColWidth="11" defaultRowHeight="15" x14ac:dyDescent="0.25"/>
  <cols>
    <col min="1" max="1" width="11" style="76"/>
    <col min="2" max="2" width="14.125" style="76" customWidth="1"/>
    <col min="3" max="3" width="17.75" style="76" customWidth="1"/>
    <col min="4" max="4" width="13.5" style="76" customWidth="1"/>
    <col min="5" max="5" width="15.125" style="76" customWidth="1"/>
    <col min="6" max="6" width="14.375" style="76" customWidth="1"/>
    <col min="7" max="7" width="17.125" style="76" customWidth="1"/>
    <col min="8" max="8" width="11.875" style="76" customWidth="1"/>
    <col min="9" max="9" width="15.125" style="76" customWidth="1"/>
    <col min="10" max="10" width="16" style="76" customWidth="1"/>
    <col min="11" max="11" width="17.25" style="76" customWidth="1"/>
    <col min="12" max="12" width="11" style="76" bestFit="1" customWidth="1"/>
    <col min="13" max="13" width="14.875" style="76" bestFit="1" customWidth="1"/>
    <col min="14" max="14" width="15.625" style="76" customWidth="1"/>
    <col min="15" max="15" width="16.875" style="76" customWidth="1"/>
    <col min="16" max="16" width="9.125" style="76" customWidth="1"/>
    <col min="17" max="17" width="11" style="76" bestFit="1" customWidth="1"/>
    <col min="18" max="18" width="14.75" style="76" customWidth="1"/>
    <col min="19" max="19" width="18.125" style="76" customWidth="1"/>
    <col min="20" max="20" width="11" style="76" bestFit="1" customWidth="1"/>
    <col min="21" max="21" width="14.875" style="76" bestFit="1" customWidth="1"/>
    <col min="22" max="22" width="15.375" style="76" customWidth="1"/>
    <col min="23" max="23" width="19.25" style="76" customWidth="1"/>
    <col min="24" max="24" width="12.375" style="76" customWidth="1"/>
    <col min="25" max="25" width="14.375" style="76" customWidth="1"/>
    <col min="26" max="26" width="14.25" style="76" customWidth="1"/>
    <col min="27" max="27" width="17.125" style="76" customWidth="1"/>
    <col min="28" max="28" width="11" style="76" bestFit="1" customWidth="1"/>
    <col min="29" max="29" width="14.875" style="76" bestFit="1" customWidth="1"/>
    <col min="30" max="30" width="15.125" style="76" customWidth="1"/>
    <col min="31" max="31" width="17.375" style="76" customWidth="1"/>
    <col min="32" max="32" width="11" style="76" bestFit="1" customWidth="1"/>
    <col min="33" max="33" width="14.875" style="76" bestFit="1" customWidth="1"/>
    <col min="34" max="34" width="15.125" style="76" customWidth="1"/>
    <col min="35" max="35" width="18.75" style="76" customWidth="1"/>
    <col min="36" max="36" width="11" style="76" bestFit="1" customWidth="1"/>
    <col min="37" max="37" width="14.875" style="76" bestFit="1" customWidth="1"/>
    <col min="38" max="38" width="17.125" style="76" customWidth="1"/>
    <col min="39" max="39" width="16.375" style="76" customWidth="1"/>
    <col min="40" max="40" width="11" style="76"/>
    <col min="41" max="41" width="11" style="76" bestFit="1" customWidth="1"/>
    <col min="42" max="42" width="15.75" style="76" customWidth="1"/>
    <col min="43" max="43" width="17.25" style="76" customWidth="1"/>
    <col min="44" max="44" width="11" style="76" bestFit="1" customWidth="1"/>
    <col min="45" max="45" width="14.875" style="76" bestFit="1" customWidth="1"/>
    <col min="46" max="46" width="16.375" style="76" customWidth="1"/>
    <col min="47" max="47" width="16" style="76" customWidth="1"/>
    <col min="48" max="48" width="11" style="76" bestFit="1" customWidth="1"/>
    <col min="49" max="49" width="14.875" style="76" bestFit="1" customWidth="1"/>
    <col min="50" max="16384" width="11" style="76"/>
  </cols>
  <sheetData>
    <row r="1" spans="1:49" x14ac:dyDescent="0.25">
      <c r="A1" s="148"/>
      <c r="B1" s="207" t="s">
        <v>0</v>
      </c>
      <c r="C1" s="207"/>
      <c r="D1" s="207"/>
      <c r="E1" s="207"/>
      <c r="F1" s="207"/>
      <c r="G1" s="207"/>
      <c r="H1" s="207"/>
      <c r="I1" s="207"/>
      <c r="J1" s="208" t="s">
        <v>1</v>
      </c>
      <c r="K1" s="208"/>
      <c r="L1" s="208"/>
      <c r="M1" s="208"/>
      <c r="N1" s="208"/>
      <c r="O1" s="208"/>
      <c r="P1" s="208"/>
      <c r="Q1" s="208"/>
      <c r="R1" s="205" t="s">
        <v>2</v>
      </c>
      <c r="S1" s="205"/>
      <c r="T1" s="205"/>
      <c r="U1" s="205"/>
      <c r="V1" s="205"/>
      <c r="W1" s="205"/>
      <c r="X1" s="205"/>
      <c r="Y1" s="205"/>
      <c r="Z1" s="206" t="s">
        <v>3</v>
      </c>
      <c r="AA1" s="206"/>
      <c r="AB1" s="206"/>
      <c r="AC1" s="206"/>
      <c r="AD1" s="206"/>
      <c r="AE1" s="206"/>
      <c r="AF1" s="206"/>
      <c r="AG1" s="206"/>
      <c r="AH1" s="211" t="s">
        <v>4</v>
      </c>
      <c r="AI1" s="211"/>
      <c r="AJ1" s="211"/>
      <c r="AK1" s="211"/>
      <c r="AL1" s="211"/>
      <c r="AM1" s="211"/>
      <c r="AN1" s="211"/>
      <c r="AO1" s="211"/>
      <c r="AP1" s="210" t="s">
        <v>5</v>
      </c>
      <c r="AQ1" s="210"/>
      <c r="AR1" s="210"/>
      <c r="AS1" s="210"/>
      <c r="AT1" s="210"/>
      <c r="AU1" s="210"/>
      <c r="AV1" s="210"/>
      <c r="AW1" s="210"/>
    </row>
    <row r="2" spans="1:49" x14ac:dyDescent="0.25">
      <c r="A2" s="148"/>
      <c r="B2" s="204" t="s">
        <v>6</v>
      </c>
      <c r="C2" s="204"/>
      <c r="D2" s="204"/>
      <c r="E2" s="204"/>
      <c r="F2" s="209" t="s">
        <v>7</v>
      </c>
      <c r="G2" s="209"/>
      <c r="H2" s="209"/>
      <c r="I2" s="209"/>
      <c r="J2" s="204" t="s">
        <v>6</v>
      </c>
      <c r="K2" s="204"/>
      <c r="L2" s="204"/>
      <c r="M2" s="204"/>
      <c r="N2" s="209" t="s">
        <v>7</v>
      </c>
      <c r="O2" s="209"/>
      <c r="P2" s="209"/>
      <c r="Q2" s="209"/>
      <c r="R2" s="204" t="s">
        <v>6</v>
      </c>
      <c r="S2" s="204"/>
      <c r="T2" s="204"/>
      <c r="U2" s="204"/>
      <c r="V2" s="209"/>
      <c r="W2" s="209"/>
      <c r="X2" s="209"/>
      <c r="Y2" s="209"/>
      <c r="Z2" s="204" t="s">
        <v>6</v>
      </c>
      <c r="AA2" s="204"/>
      <c r="AB2" s="204"/>
      <c r="AC2" s="204"/>
      <c r="AD2" s="209" t="s">
        <v>7</v>
      </c>
      <c r="AE2" s="209"/>
      <c r="AF2" s="209"/>
      <c r="AG2" s="209"/>
      <c r="AH2" s="204" t="s">
        <v>6</v>
      </c>
      <c r="AI2" s="204"/>
      <c r="AJ2" s="204"/>
      <c r="AK2" s="204"/>
      <c r="AL2" s="209" t="s">
        <v>7</v>
      </c>
      <c r="AM2" s="209"/>
      <c r="AN2" s="209"/>
      <c r="AO2" s="209"/>
      <c r="AP2" s="204" t="s">
        <v>6</v>
      </c>
      <c r="AQ2" s="204"/>
      <c r="AR2" s="204"/>
      <c r="AS2" s="204"/>
      <c r="AT2" s="209" t="s">
        <v>7</v>
      </c>
      <c r="AU2" s="209"/>
      <c r="AV2" s="209"/>
      <c r="AW2" s="209"/>
    </row>
    <row r="3" spans="1:49" x14ac:dyDescent="0.25">
      <c r="A3" s="148" t="s">
        <v>8</v>
      </c>
      <c r="B3" s="77" t="s">
        <v>9</v>
      </c>
      <c r="C3" s="77" t="s">
        <v>10</v>
      </c>
      <c r="D3" s="77" t="s">
        <v>11</v>
      </c>
      <c r="E3" s="77" t="s">
        <v>12</v>
      </c>
      <c r="F3" s="78" t="s">
        <v>9</v>
      </c>
      <c r="G3" s="78" t="s">
        <v>10</v>
      </c>
      <c r="H3" s="78" t="s">
        <v>11</v>
      </c>
      <c r="I3" s="78" t="s">
        <v>12</v>
      </c>
      <c r="J3" s="77" t="s">
        <v>9</v>
      </c>
      <c r="K3" s="77" t="s">
        <v>10</v>
      </c>
      <c r="L3" s="77" t="s">
        <v>11</v>
      </c>
      <c r="M3" s="77" t="s">
        <v>12</v>
      </c>
      <c r="N3" s="78" t="s">
        <v>9</v>
      </c>
      <c r="O3" s="78" t="s">
        <v>10</v>
      </c>
      <c r="P3" s="78" t="s">
        <v>11</v>
      </c>
      <c r="Q3" s="78" t="s">
        <v>12</v>
      </c>
      <c r="R3" s="77" t="s">
        <v>9</v>
      </c>
      <c r="S3" s="77" t="s">
        <v>10</v>
      </c>
      <c r="T3" s="77" t="s">
        <v>11</v>
      </c>
      <c r="U3" s="77" t="s">
        <v>12</v>
      </c>
      <c r="V3" s="78" t="s">
        <v>9</v>
      </c>
      <c r="W3" s="78" t="s">
        <v>10</v>
      </c>
      <c r="X3" s="78" t="s">
        <v>11</v>
      </c>
      <c r="Y3" s="78" t="s">
        <v>12</v>
      </c>
      <c r="Z3" s="77" t="s">
        <v>9</v>
      </c>
      <c r="AA3" s="77" t="s">
        <v>10</v>
      </c>
      <c r="AB3" s="77" t="s">
        <v>11</v>
      </c>
      <c r="AC3" s="77" t="s">
        <v>12</v>
      </c>
      <c r="AD3" s="78" t="s">
        <v>9</v>
      </c>
      <c r="AE3" s="78" t="s">
        <v>10</v>
      </c>
      <c r="AF3" s="78" t="s">
        <v>11</v>
      </c>
      <c r="AG3" s="78" t="s">
        <v>12</v>
      </c>
      <c r="AH3" s="77" t="s">
        <v>9</v>
      </c>
      <c r="AI3" s="77" t="s">
        <v>10</v>
      </c>
      <c r="AJ3" s="77" t="s">
        <v>11</v>
      </c>
      <c r="AK3" s="77" t="s">
        <v>12</v>
      </c>
      <c r="AL3" s="78" t="s">
        <v>9</v>
      </c>
      <c r="AM3" s="78" t="s">
        <v>10</v>
      </c>
      <c r="AN3" s="78" t="s">
        <v>11</v>
      </c>
      <c r="AO3" s="78" t="s">
        <v>12</v>
      </c>
      <c r="AP3" s="77" t="s">
        <v>9</v>
      </c>
      <c r="AQ3" s="77" t="s">
        <v>10</v>
      </c>
      <c r="AR3" s="77" t="s">
        <v>11</v>
      </c>
      <c r="AS3" s="77" t="s">
        <v>12</v>
      </c>
      <c r="AT3" s="78" t="s">
        <v>9</v>
      </c>
      <c r="AU3" s="78" t="s">
        <v>10</v>
      </c>
      <c r="AV3" s="78" t="s">
        <v>11</v>
      </c>
      <c r="AW3" s="78" t="s">
        <v>12</v>
      </c>
    </row>
    <row r="4" spans="1:49" x14ac:dyDescent="0.25">
      <c r="A4" s="148" t="s">
        <v>13</v>
      </c>
      <c r="B4" s="149">
        <v>32.1</v>
      </c>
      <c r="C4" s="149">
        <v>43.8</v>
      </c>
      <c r="D4" s="149">
        <v>37.9</v>
      </c>
      <c r="E4" s="149">
        <v>18.3</v>
      </c>
      <c r="F4" s="149">
        <v>35</v>
      </c>
      <c r="G4" s="149">
        <v>51.1</v>
      </c>
      <c r="H4" s="149">
        <v>42.3</v>
      </c>
      <c r="I4" s="149">
        <v>6.7</v>
      </c>
      <c r="J4" s="149">
        <v>34.9</v>
      </c>
      <c r="K4" s="149">
        <v>45.2</v>
      </c>
      <c r="L4" s="149">
        <v>39.799999999999997</v>
      </c>
      <c r="M4" s="149">
        <v>15</v>
      </c>
      <c r="N4" s="149">
        <v>28</v>
      </c>
      <c r="O4" s="149">
        <v>56.7</v>
      </c>
      <c r="P4" s="149">
        <v>39.4</v>
      </c>
      <c r="Q4" s="149">
        <v>3.9</v>
      </c>
      <c r="R4" s="149">
        <v>35.299999999999997</v>
      </c>
      <c r="S4" s="149">
        <v>39.6</v>
      </c>
      <c r="T4" s="149">
        <v>47.8</v>
      </c>
      <c r="U4" s="149">
        <v>12.6</v>
      </c>
      <c r="V4" s="149">
        <v>43.6</v>
      </c>
      <c r="W4" s="149">
        <v>34.299999999999997</v>
      </c>
      <c r="X4" s="149">
        <v>41.2</v>
      </c>
      <c r="Y4" s="149">
        <v>24.5</v>
      </c>
      <c r="Z4" s="149">
        <v>27.7</v>
      </c>
      <c r="AA4" s="149">
        <v>45.8</v>
      </c>
      <c r="AB4" s="149">
        <v>36.700000000000003</v>
      </c>
      <c r="AC4" s="149">
        <v>17.5</v>
      </c>
      <c r="AD4" s="149">
        <v>34.4</v>
      </c>
      <c r="AE4" s="149">
        <v>58.3</v>
      </c>
      <c r="AF4" s="149">
        <v>37.299999999999997</v>
      </c>
      <c r="AG4" s="149">
        <v>4.4000000000000004</v>
      </c>
      <c r="AH4" s="149">
        <v>30.2</v>
      </c>
      <c r="AI4" s="149">
        <v>46.1</v>
      </c>
      <c r="AJ4" s="149">
        <v>29.8</v>
      </c>
      <c r="AK4" s="149">
        <v>24.1</v>
      </c>
      <c r="AL4" s="149">
        <v>31.1</v>
      </c>
      <c r="AM4" s="149">
        <v>64.599999999999994</v>
      </c>
      <c r="AN4" s="149">
        <v>35.4</v>
      </c>
      <c r="AO4" s="149">
        <v>0</v>
      </c>
      <c r="AP4" s="149">
        <v>30.1</v>
      </c>
      <c r="AQ4" s="149">
        <v>43.3</v>
      </c>
      <c r="AR4" s="149">
        <v>34.9</v>
      </c>
      <c r="AS4" s="149">
        <v>21.7</v>
      </c>
      <c r="AT4" s="149">
        <v>46.1</v>
      </c>
      <c r="AU4" s="149">
        <v>37.5</v>
      </c>
      <c r="AV4" s="149">
        <v>50.5</v>
      </c>
      <c r="AW4" s="149">
        <v>12</v>
      </c>
    </row>
    <row r="5" spans="1:49" x14ac:dyDescent="0.25">
      <c r="A5" s="148" t="s">
        <v>14</v>
      </c>
      <c r="B5" s="149">
        <v>29.9</v>
      </c>
      <c r="C5" s="149">
        <v>46.5</v>
      </c>
      <c r="D5" s="149">
        <v>34.5</v>
      </c>
      <c r="E5" s="149">
        <v>19</v>
      </c>
      <c r="F5" s="149">
        <v>35.200000000000003</v>
      </c>
      <c r="G5" s="149">
        <v>45.2</v>
      </c>
      <c r="H5" s="149">
        <v>47.5</v>
      </c>
      <c r="I5" s="149">
        <v>7.3</v>
      </c>
      <c r="J5" s="149">
        <v>32.4</v>
      </c>
      <c r="K5" s="149">
        <v>43.9</v>
      </c>
      <c r="L5" s="149">
        <v>40.200000000000003</v>
      </c>
      <c r="M5" s="149">
        <v>15.9</v>
      </c>
      <c r="N5" s="149">
        <v>28.4</v>
      </c>
      <c r="O5" s="149">
        <v>41.2</v>
      </c>
      <c r="P5" s="149">
        <v>54.2</v>
      </c>
      <c r="Q5" s="149">
        <v>4.7</v>
      </c>
      <c r="R5" s="149">
        <v>39.200000000000003</v>
      </c>
      <c r="S5" s="149">
        <v>43.4</v>
      </c>
      <c r="T5" s="149">
        <v>46.7</v>
      </c>
      <c r="U5" s="149">
        <v>9.8000000000000007</v>
      </c>
      <c r="V5" s="149">
        <v>42.6</v>
      </c>
      <c r="W5" s="149">
        <v>21.7</v>
      </c>
      <c r="X5" s="149">
        <v>62.7</v>
      </c>
      <c r="Y5" s="149">
        <v>15.7</v>
      </c>
      <c r="Z5" s="149">
        <v>27</v>
      </c>
      <c r="AA5" s="149">
        <v>57</v>
      </c>
      <c r="AB5" s="149">
        <v>28.1</v>
      </c>
      <c r="AC5" s="149">
        <v>14.9</v>
      </c>
      <c r="AD5" s="149">
        <v>35.5</v>
      </c>
      <c r="AE5" s="149">
        <v>62.6</v>
      </c>
      <c r="AF5" s="149">
        <v>32.799999999999997</v>
      </c>
      <c r="AG5" s="149">
        <v>4.5999999999999996</v>
      </c>
      <c r="AH5" s="149">
        <v>22.4</v>
      </c>
      <c r="AI5" s="149">
        <v>54.4</v>
      </c>
      <c r="AJ5" s="149">
        <v>25.7</v>
      </c>
      <c r="AK5" s="149">
        <v>19.899999999999999</v>
      </c>
      <c r="AL5" s="149">
        <v>34.700000000000003</v>
      </c>
      <c r="AM5" s="149">
        <v>61</v>
      </c>
      <c r="AN5" s="149">
        <v>39</v>
      </c>
      <c r="AO5" s="149">
        <v>0</v>
      </c>
      <c r="AP5" s="149">
        <v>26.8</v>
      </c>
      <c r="AQ5" s="149">
        <v>46.9</v>
      </c>
      <c r="AR5" s="149">
        <v>29</v>
      </c>
      <c r="AS5" s="149">
        <v>24.2</v>
      </c>
      <c r="AT5" s="149">
        <v>44.8</v>
      </c>
      <c r="AU5" s="149">
        <v>43.5</v>
      </c>
      <c r="AV5" s="149">
        <v>42.8</v>
      </c>
      <c r="AW5" s="149">
        <v>13.8</v>
      </c>
    </row>
    <row r="6" spans="1:49" x14ac:dyDescent="0.25">
      <c r="A6" s="148" t="s">
        <v>15</v>
      </c>
      <c r="B6" s="149">
        <v>29.5</v>
      </c>
      <c r="C6" s="149">
        <v>44.7</v>
      </c>
      <c r="D6" s="149">
        <v>40.299999999999997</v>
      </c>
      <c r="E6" s="149">
        <v>15</v>
      </c>
      <c r="F6" s="149">
        <v>36</v>
      </c>
      <c r="G6" s="149">
        <v>56.5</v>
      </c>
      <c r="H6" s="149">
        <v>38.799999999999997</v>
      </c>
      <c r="I6" s="149">
        <v>4.7</v>
      </c>
      <c r="J6" s="149">
        <v>34.9</v>
      </c>
      <c r="K6" s="149">
        <v>42.8</v>
      </c>
      <c r="L6" s="149">
        <v>42.4</v>
      </c>
      <c r="M6" s="149">
        <v>14.8</v>
      </c>
      <c r="N6" s="149">
        <v>30.8</v>
      </c>
      <c r="O6" s="149">
        <v>52.8</v>
      </c>
      <c r="P6" s="149">
        <v>44</v>
      </c>
      <c r="Q6" s="149">
        <v>3.2</v>
      </c>
      <c r="R6" s="149">
        <v>29.6</v>
      </c>
      <c r="S6" s="149">
        <v>44.1</v>
      </c>
      <c r="T6" s="149">
        <v>43.6</v>
      </c>
      <c r="U6" s="149">
        <v>12.3</v>
      </c>
      <c r="V6" s="149">
        <v>35.4</v>
      </c>
      <c r="W6" s="149">
        <v>30.9</v>
      </c>
      <c r="X6" s="149">
        <v>46.9</v>
      </c>
      <c r="Y6" s="149">
        <v>22.2</v>
      </c>
      <c r="Z6" s="149">
        <v>26.2</v>
      </c>
      <c r="AA6" s="149">
        <v>50.2</v>
      </c>
      <c r="AB6" s="149">
        <v>40</v>
      </c>
      <c r="AC6" s="149">
        <v>9.8000000000000007</v>
      </c>
      <c r="AD6" s="149">
        <v>32</v>
      </c>
      <c r="AE6" s="149">
        <v>64.099999999999994</v>
      </c>
      <c r="AF6" s="149">
        <v>32.6</v>
      </c>
      <c r="AG6" s="149">
        <v>3.3</v>
      </c>
      <c r="AH6" s="149">
        <v>22.3</v>
      </c>
      <c r="AI6" s="149">
        <v>54</v>
      </c>
      <c r="AJ6" s="149">
        <v>24.2</v>
      </c>
      <c r="AK6" s="149">
        <v>21.8</v>
      </c>
      <c r="AL6" s="149">
        <v>35</v>
      </c>
      <c r="AM6" s="149">
        <v>80.3</v>
      </c>
      <c r="AN6" s="149">
        <v>17</v>
      </c>
      <c r="AO6" s="149">
        <v>2.7</v>
      </c>
      <c r="AP6" s="149">
        <v>26.9</v>
      </c>
      <c r="AQ6" s="149">
        <v>44.4</v>
      </c>
      <c r="AR6" s="149">
        <v>39.700000000000003</v>
      </c>
      <c r="AS6" s="149">
        <v>15.9</v>
      </c>
      <c r="AT6" s="149">
        <v>45.4</v>
      </c>
      <c r="AU6" s="149">
        <v>54.3</v>
      </c>
      <c r="AV6" s="149">
        <v>39.4</v>
      </c>
      <c r="AW6" s="149">
        <v>6.3</v>
      </c>
    </row>
    <row r="7" spans="1:49" x14ac:dyDescent="0.25">
      <c r="A7" s="148" t="s">
        <v>16</v>
      </c>
      <c r="B7" s="149">
        <v>28.4</v>
      </c>
      <c r="C7" s="149">
        <v>50.6</v>
      </c>
      <c r="D7" s="149">
        <v>34</v>
      </c>
      <c r="E7" s="149">
        <v>15.4</v>
      </c>
      <c r="F7" s="149">
        <v>38.6</v>
      </c>
      <c r="G7" s="149">
        <v>52.8</v>
      </c>
      <c r="H7" s="149">
        <v>43.4</v>
      </c>
      <c r="I7" s="149">
        <v>3.8</v>
      </c>
      <c r="J7" s="149">
        <v>34.4</v>
      </c>
      <c r="K7" s="149">
        <v>45.4</v>
      </c>
      <c r="L7" s="149">
        <v>40.9</v>
      </c>
      <c r="M7" s="149">
        <v>13.7</v>
      </c>
      <c r="N7" s="149">
        <v>33.799999999999997</v>
      </c>
      <c r="O7" s="149">
        <v>43.4</v>
      </c>
      <c r="P7" s="149">
        <v>55.2</v>
      </c>
      <c r="Q7" s="149">
        <v>1.3</v>
      </c>
      <c r="R7" s="149">
        <v>23.4</v>
      </c>
      <c r="S7" s="149">
        <v>50.7</v>
      </c>
      <c r="T7" s="149">
        <v>39.9</v>
      </c>
      <c r="U7" s="149">
        <v>9.5</v>
      </c>
      <c r="V7" s="149">
        <v>48</v>
      </c>
      <c r="W7" s="149">
        <v>41.7</v>
      </c>
      <c r="X7" s="149">
        <v>42.7</v>
      </c>
      <c r="Y7" s="149">
        <v>15.6</v>
      </c>
      <c r="Z7" s="149">
        <v>26.9</v>
      </c>
      <c r="AA7" s="149">
        <v>56.5</v>
      </c>
      <c r="AB7" s="149">
        <v>31.5</v>
      </c>
      <c r="AC7" s="149">
        <v>11.9</v>
      </c>
      <c r="AD7" s="149">
        <v>31.6</v>
      </c>
      <c r="AE7" s="149">
        <v>63.5</v>
      </c>
      <c r="AF7" s="149">
        <v>33.200000000000003</v>
      </c>
      <c r="AG7" s="149">
        <v>3.3</v>
      </c>
      <c r="AH7" s="149">
        <v>22.6</v>
      </c>
      <c r="AI7" s="149">
        <v>49.2</v>
      </c>
      <c r="AJ7" s="149">
        <v>29.6</v>
      </c>
      <c r="AK7" s="149">
        <v>21.2</v>
      </c>
      <c r="AL7" s="149">
        <v>35.4</v>
      </c>
      <c r="AM7" s="149">
        <v>64.599999999999994</v>
      </c>
      <c r="AN7" s="149">
        <v>29.6</v>
      </c>
      <c r="AO7" s="149">
        <v>5.7</v>
      </c>
      <c r="AP7" s="149">
        <v>26.2</v>
      </c>
      <c r="AQ7" s="149">
        <v>53.6</v>
      </c>
      <c r="AR7" s="149">
        <v>28.3</v>
      </c>
      <c r="AS7" s="149">
        <v>18.100000000000001</v>
      </c>
      <c r="AT7" s="149">
        <v>48</v>
      </c>
      <c r="AU7" s="149">
        <v>61.1</v>
      </c>
      <c r="AV7" s="149">
        <v>32.9</v>
      </c>
      <c r="AW7" s="149">
        <v>6</v>
      </c>
    </row>
    <row r="8" spans="1:49" x14ac:dyDescent="0.25">
      <c r="A8" s="148" t="s">
        <v>17</v>
      </c>
      <c r="B8" s="149">
        <v>29.7</v>
      </c>
      <c r="C8" s="149">
        <v>53.3</v>
      </c>
      <c r="D8" s="149">
        <v>35</v>
      </c>
      <c r="E8" s="149">
        <v>11.7</v>
      </c>
      <c r="F8" s="149">
        <v>35.1</v>
      </c>
      <c r="G8" s="149">
        <v>54.3</v>
      </c>
      <c r="H8" s="149">
        <v>42</v>
      </c>
      <c r="I8" s="149">
        <v>3.6</v>
      </c>
      <c r="J8" s="149">
        <v>32.6</v>
      </c>
      <c r="K8" s="149">
        <v>47.8</v>
      </c>
      <c r="L8" s="149">
        <v>38.700000000000003</v>
      </c>
      <c r="M8" s="149">
        <v>13.6</v>
      </c>
      <c r="N8" s="149">
        <v>26.8</v>
      </c>
      <c r="O8" s="149">
        <v>54.9</v>
      </c>
      <c r="P8" s="149">
        <v>44.8</v>
      </c>
      <c r="Q8" s="149">
        <v>0.3</v>
      </c>
      <c r="R8" s="149">
        <v>27.2</v>
      </c>
      <c r="S8" s="149">
        <v>50.3</v>
      </c>
      <c r="T8" s="149">
        <v>44.8</v>
      </c>
      <c r="U8" s="149">
        <v>4.9000000000000004</v>
      </c>
      <c r="V8" s="149">
        <v>32.200000000000003</v>
      </c>
      <c r="W8" s="149">
        <v>34.6</v>
      </c>
      <c r="X8" s="149">
        <v>53.8</v>
      </c>
      <c r="Y8" s="149">
        <v>11.5</v>
      </c>
      <c r="Z8" s="149">
        <v>24.1</v>
      </c>
      <c r="AA8" s="149">
        <v>52.5</v>
      </c>
      <c r="AB8" s="149">
        <v>38.5</v>
      </c>
      <c r="AC8" s="149">
        <v>9</v>
      </c>
      <c r="AD8" s="149">
        <v>30.6</v>
      </c>
      <c r="AE8" s="149">
        <v>61.7</v>
      </c>
      <c r="AF8" s="149">
        <v>32.700000000000003</v>
      </c>
      <c r="AG8" s="149">
        <v>5.6</v>
      </c>
      <c r="AH8" s="149">
        <v>23.4</v>
      </c>
      <c r="AI8" s="149">
        <v>53.1</v>
      </c>
      <c r="AJ8" s="149">
        <v>32.9</v>
      </c>
      <c r="AK8" s="149">
        <v>14</v>
      </c>
      <c r="AL8" s="149">
        <v>35.4</v>
      </c>
      <c r="AM8" s="149">
        <v>54.3</v>
      </c>
      <c r="AN8" s="149">
        <v>34.4</v>
      </c>
      <c r="AO8" s="149">
        <v>11.3</v>
      </c>
      <c r="AP8" s="149">
        <v>29.7</v>
      </c>
      <c r="AQ8" s="149">
        <v>58.1</v>
      </c>
      <c r="AR8" s="149">
        <v>29.6</v>
      </c>
      <c r="AS8" s="149">
        <v>12.3</v>
      </c>
      <c r="AT8" s="149">
        <v>48.9</v>
      </c>
      <c r="AU8" s="149">
        <v>53.5</v>
      </c>
      <c r="AV8" s="149">
        <v>41.8</v>
      </c>
      <c r="AW8" s="149">
        <v>4.7</v>
      </c>
    </row>
    <row r="9" spans="1:49" x14ac:dyDescent="0.25">
      <c r="A9" s="148" t="s">
        <v>18</v>
      </c>
      <c r="B9" s="149">
        <v>27.7</v>
      </c>
      <c r="C9" s="149">
        <v>50.2</v>
      </c>
      <c r="D9" s="149">
        <v>35.5</v>
      </c>
      <c r="E9" s="149">
        <v>14.3</v>
      </c>
      <c r="F9" s="149">
        <v>38.1</v>
      </c>
      <c r="G9" s="149">
        <v>53.4</v>
      </c>
      <c r="H9" s="149">
        <v>40</v>
      </c>
      <c r="I9" s="149">
        <v>6.6</v>
      </c>
      <c r="J9" s="149">
        <v>31.7</v>
      </c>
      <c r="K9" s="149">
        <v>49.3</v>
      </c>
      <c r="L9" s="149">
        <v>37.4</v>
      </c>
      <c r="M9" s="149">
        <v>13.3</v>
      </c>
      <c r="N9" s="149">
        <v>34.299999999999997</v>
      </c>
      <c r="O9" s="149">
        <v>47.2</v>
      </c>
      <c r="P9" s="149">
        <v>48.6</v>
      </c>
      <c r="Q9" s="149">
        <v>4.2</v>
      </c>
      <c r="R9" s="149">
        <v>29.8</v>
      </c>
      <c r="S9" s="149">
        <v>48</v>
      </c>
      <c r="T9" s="149">
        <v>44.1</v>
      </c>
      <c r="U9" s="149">
        <v>7.8</v>
      </c>
      <c r="V9" s="149">
        <v>40.200000000000003</v>
      </c>
      <c r="W9" s="149">
        <v>54.3</v>
      </c>
      <c r="X9" s="149">
        <v>27.1</v>
      </c>
      <c r="Y9" s="149">
        <v>18.600000000000001</v>
      </c>
      <c r="Z9" s="149">
        <v>24.1</v>
      </c>
      <c r="AA9" s="149">
        <v>54.2</v>
      </c>
      <c r="AB9" s="149">
        <v>32.9</v>
      </c>
      <c r="AC9" s="149">
        <v>13</v>
      </c>
      <c r="AD9" s="149">
        <v>29.3</v>
      </c>
      <c r="AE9" s="149">
        <v>57.7</v>
      </c>
      <c r="AF9" s="149">
        <v>36.9</v>
      </c>
      <c r="AG9" s="149">
        <v>5.4</v>
      </c>
      <c r="AH9" s="149">
        <v>21.2</v>
      </c>
      <c r="AI9" s="149">
        <v>62.5</v>
      </c>
      <c r="AJ9" s="149">
        <v>22.1</v>
      </c>
      <c r="AK9" s="149">
        <v>15.4</v>
      </c>
      <c r="AL9" s="149">
        <v>30.3</v>
      </c>
      <c r="AM9" s="149">
        <v>53.3</v>
      </c>
      <c r="AN9" s="149">
        <v>33.1</v>
      </c>
      <c r="AO9" s="149">
        <v>13.6</v>
      </c>
      <c r="AP9" s="149">
        <v>25.5</v>
      </c>
      <c r="AQ9" s="149">
        <v>49.5</v>
      </c>
      <c r="AR9" s="149">
        <v>33.700000000000003</v>
      </c>
      <c r="AS9" s="149">
        <v>16.8</v>
      </c>
      <c r="AT9" s="149">
        <v>48.5</v>
      </c>
      <c r="AU9" s="149">
        <v>61.6</v>
      </c>
      <c r="AV9" s="149">
        <v>31.4</v>
      </c>
      <c r="AW9" s="149">
        <v>7</v>
      </c>
    </row>
    <row r="10" spans="1:49" x14ac:dyDescent="0.25">
      <c r="A10" s="148" t="s">
        <v>19</v>
      </c>
      <c r="B10" s="149">
        <v>26.8</v>
      </c>
      <c r="C10" s="149">
        <v>56.9</v>
      </c>
      <c r="D10" s="149">
        <v>30.9</v>
      </c>
      <c r="E10" s="149">
        <v>12.2</v>
      </c>
      <c r="F10" s="149">
        <v>34.799999999999997</v>
      </c>
      <c r="G10" s="149">
        <v>55.4</v>
      </c>
      <c r="H10" s="149">
        <v>37.700000000000003</v>
      </c>
      <c r="I10" s="149">
        <v>6.8</v>
      </c>
      <c r="J10" s="149">
        <v>31</v>
      </c>
      <c r="K10" s="149">
        <v>52</v>
      </c>
      <c r="L10" s="149">
        <v>36.799999999999997</v>
      </c>
      <c r="M10" s="149">
        <v>11.2</v>
      </c>
      <c r="N10" s="149">
        <v>31.2</v>
      </c>
      <c r="O10" s="149">
        <v>50.4</v>
      </c>
      <c r="P10" s="149">
        <v>43.6</v>
      </c>
      <c r="Q10" s="149">
        <v>6</v>
      </c>
      <c r="R10" s="149">
        <v>21.5</v>
      </c>
      <c r="S10" s="149">
        <v>51.1</v>
      </c>
      <c r="T10" s="149">
        <v>39.299999999999997</v>
      </c>
      <c r="U10" s="149">
        <v>9.6</v>
      </c>
      <c r="V10" s="149">
        <v>37.6</v>
      </c>
      <c r="W10" s="149">
        <v>30.4</v>
      </c>
      <c r="X10" s="149">
        <v>62</v>
      </c>
      <c r="Y10" s="149">
        <v>7.6</v>
      </c>
      <c r="Z10" s="149">
        <v>22.4</v>
      </c>
      <c r="AA10" s="149">
        <v>62.3</v>
      </c>
      <c r="AB10" s="149">
        <v>24.9</v>
      </c>
      <c r="AC10" s="149">
        <v>12.8</v>
      </c>
      <c r="AD10" s="149">
        <v>29.5</v>
      </c>
      <c r="AE10" s="149">
        <v>62.9</v>
      </c>
      <c r="AF10" s="149">
        <v>31</v>
      </c>
      <c r="AG10" s="149">
        <v>6.1</v>
      </c>
      <c r="AH10" s="149">
        <v>20.8</v>
      </c>
      <c r="AI10" s="149">
        <v>55.9</v>
      </c>
      <c r="AJ10" s="149">
        <v>25.7</v>
      </c>
      <c r="AK10" s="149">
        <v>18.399999999999999</v>
      </c>
      <c r="AL10" s="149">
        <v>29.1</v>
      </c>
      <c r="AM10" s="149">
        <v>48.1</v>
      </c>
      <c r="AN10" s="149">
        <v>40.1</v>
      </c>
      <c r="AO10" s="149">
        <v>11.8</v>
      </c>
      <c r="AP10" s="149">
        <v>26.5</v>
      </c>
      <c r="AQ10" s="149">
        <v>61.4</v>
      </c>
      <c r="AR10" s="149">
        <v>25.8</v>
      </c>
      <c r="AS10" s="149">
        <v>12.8</v>
      </c>
      <c r="AT10" s="149">
        <v>43.3</v>
      </c>
      <c r="AU10" s="149">
        <v>66.099999999999994</v>
      </c>
      <c r="AV10" s="149">
        <v>27.5</v>
      </c>
      <c r="AW10" s="149">
        <v>6.4</v>
      </c>
    </row>
    <row r="11" spans="1:49" x14ac:dyDescent="0.25">
      <c r="A11" s="148" t="s">
        <v>20</v>
      </c>
      <c r="B11" s="149">
        <v>26.3</v>
      </c>
      <c r="C11" s="149">
        <v>55.9</v>
      </c>
      <c r="D11" s="149">
        <v>28.2</v>
      </c>
      <c r="E11" s="149">
        <v>15.9</v>
      </c>
      <c r="F11" s="149">
        <v>32.9</v>
      </c>
      <c r="G11" s="149">
        <v>56.2</v>
      </c>
      <c r="H11" s="149">
        <v>38.9</v>
      </c>
      <c r="I11" s="149">
        <v>4.9000000000000004</v>
      </c>
      <c r="J11" s="149">
        <v>30.6</v>
      </c>
      <c r="K11" s="149">
        <v>51</v>
      </c>
      <c r="L11" s="149">
        <v>35.299999999999997</v>
      </c>
      <c r="M11" s="149">
        <v>13.6</v>
      </c>
      <c r="N11" s="149">
        <v>27.5</v>
      </c>
      <c r="O11" s="149">
        <v>50.4</v>
      </c>
      <c r="P11" s="149">
        <v>48.8</v>
      </c>
      <c r="Q11" s="149">
        <v>0.7</v>
      </c>
      <c r="R11" s="149">
        <v>22.5</v>
      </c>
      <c r="S11" s="149">
        <v>60.3</v>
      </c>
      <c r="T11" s="149">
        <v>32.200000000000003</v>
      </c>
      <c r="U11" s="149">
        <v>7.5</v>
      </c>
      <c r="V11" s="149">
        <v>29.8</v>
      </c>
      <c r="W11" s="149">
        <v>56.9</v>
      </c>
      <c r="X11" s="149">
        <v>43.1</v>
      </c>
      <c r="Y11" s="149">
        <v>0</v>
      </c>
      <c r="Z11" s="149">
        <v>24.5</v>
      </c>
      <c r="AA11" s="149">
        <v>50.9</v>
      </c>
      <c r="AB11" s="149">
        <v>35.5</v>
      </c>
      <c r="AC11" s="149">
        <v>13.5</v>
      </c>
      <c r="AD11" s="149">
        <v>28.7</v>
      </c>
      <c r="AE11" s="149">
        <v>58.3</v>
      </c>
      <c r="AF11" s="149">
        <v>38</v>
      </c>
      <c r="AG11" s="149">
        <v>3.8</v>
      </c>
      <c r="AH11" s="149">
        <v>20.6</v>
      </c>
      <c r="AI11" s="149">
        <v>53</v>
      </c>
      <c r="AJ11" s="149">
        <v>28.3</v>
      </c>
      <c r="AK11" s="149">
        <v>18.7</v>
      </c>
      <c r="AL11" s="149">
        <v>30.6</v>
      </c>
      <c r="AM11" s="149">
        <v>63.6</v>
      </c>
      <c r="AN11" s="149">
        <v>32.6</v>
      </c>
      <c r="AO11" s="149">
        <v>3.8</v>
      </c>
      <c r="AP11" s="149">
        <v>25.1</v>
      </c>
      <c r="AQ11" s="149">
        <v>59.2</v>
      </c>
      <c r="AR11" s="149">
        <v>21.1</v>
      </c>
      <c r="AS11" s="149">
        <v>19.8</v>
      </c>
      <c r="AT11" s="149">
        <v>43.2</v>
      </c>
      <c r="AU11" s="149">
        <v>61.8</v>
      </c>
      <c r="AV11" s="149">
        <v>25.7</v>
      </c>
      <c r="AW11" s="149">
        <v>12.5</v>
      </c>
    </row>
    <row r="12" spans="1:49" x14ac:dyDescent="0.25">
      <c r="A12" s="148" t="s">
        <v>21</v>
      </c>
      <c r="B12" s="149">
        <v>26.6</v>
      </c>
      <c r="C12" s="149">
        <v>52.9</v>
      </c>
      <c r="D12" s="149">
        <v>30.8</v>
      </c>
      <c r="E12" s="149">
        <v>16.3</v>
      </c>
      <c r="F12" s="149">
        <v>36</v>
      </c>
      <c r="G12" s="149">
        <v>43.6</v>
      </c>
      <c r="H12" s="149">
        <v>51.7</v>
      </c>
      <c r="I12" s="149">
        <v>4.7</v>
      </c>
      <c r="J12" s="149">
        <v>31.4</v>
      </c>
      <c r="K12" s="149">
        <v>49.3</v>
      </c>
      <c r="L12" s="149">
        <v>35.799999999999997</v>
      </c>
      <c r="M12" s="149">
        <v>14.8</v>
      </c>
      <c r="N12" s="149">
        <v>31.2</v>
      </c>
      <c r="O12" s="149">
        <v>31</v>
      </c>
      <c r="P12" s="149">
        <v>67.7</v>
      </c>
      <c r="Q12" s="149">
        <v>1.3</v>
      </c>
      <c r="R12" s="149">
        <v>21.6</v>
      </c>
      <c r="S12" s="149">
        <v>56.9</v>
      </c>
      <c r="T12" s="149">
        <v>34.700000000000003</v>
      </c>
      <c r="U12" s="149">
        <v>8.3000000000000007</v>
      </c>
      <c r="V12" s="149">
        <v>31.5</v>
      </c>
      <c r="W12" s="149">
        <v>36.4</v>
      </c>
      <c r="X12" s="149">
        <v>58.4</v>
      </c>
      <c r="Y12" s="149">
        <v>5.2</v>
      </c>
      <c r="Z12" s="149">
        <v>22</v>
      </c>
      <c r="AA12" s="149">
        <v>56.2</v>
      </c>
      <c r="AB12" s="149">
        <v>26.9</v>
      </c>
      <c r="AC12" s="149">
        <v>16.899999999999999</v>
      </c>
      <c r="AD12" s="149">
        <v>28.9</v>
      </c>
      <c r="AE12" s="149">
        <v>59</v>
      </c>
      <c r="AF12" s="149">
        <v>35.799999999999997</v>
      </c>
      <c r="AG12" s="149">
        <v>5.0999999999999996</v>
      </c>
      <c r="AH12" s="149">
        <v>19.5</v>
      </c>
      <c r="AI12" s="149">
        <v>52.3</v>
      </c>
      <c r="AJ12" s="149">
        <v>29.5</v>
      </c>
      <c r="AK12" s="149">
        <v>18.2</v>
      </c>
      <c r="AL12" s="149">
        <v>33.4</v>
      </c>
      <c r="AM12" s="149">
        <v>52.8</v>
      </c>
      <c r="AN12" s="149">
        <v>37.200000000000003</v>
      </c>
      <c r="AO12" s="149">
        <v>10</v>
      </c>
      <c r="AP12" s="149">
        <v>25.9</v>
      </c>
      <c r="AQ12" s="149">
        <v>54.1</v>
      </c>
      <c r="AR12" s="149">
        <v>26.8</v>
      </c>
      <c r="AS12" s="149">
        <v>19.100000000000001</v>
      </c>
      <c r="AT12" s="149">
        <v>46.5</v>
      </c>
      <c r="AU12" s="149">
        <v>56.2</v>
      </c>
      <c r="AV12" s="149">
        <v>35.9</v>
      </c>
      <c r="AW12" s="149">
        <v>7.9</v>
      </c>
    </row>
    <row r="13" spans="1:49" x14ac:dyDescent="0.25">
      <c r="A13" s="148" t="s">
        <v>22</v>
      </c>
      <c r="B13" s="149">
        <v>27.8</v>
      </c>
      <c r="C13" s="149">
        <v>48.4</v>
      </c>
      <c r="D13" s="149">
        <v>38.299999999999997</v>
      </c>
      <c r="E13" s="149">
        <v>13.2</v>
      </c>
      <c r="F13" s="149">
        <v>36.200000000000003</v>
      </c>
      <c r="G13" s="149">
        <v>42.5</v>
      </c>
      <c r="H13" s="149">
        <v>50.2</v>
      </c>
      <c r="I13" s="149">
        <v>7.2</v>
      </c>
      <c r="J13" s="149">
        <v>32.700000000000003</v>
      </c>
      <c r="K13" s="149">
        <v>49.9</v>
      </c>
      <c r="L13" s="149">
        <v>37.799999999999997</v>
      </c>
      <c r="M13" s="149">
        <v>12.3</v>
      </c>
      <c r="N13" s="149">
        <v>29.8</v>
      </c>
      <c r="O13" s="149">
        <v>26</v>
      </c>
      <c r="P13" s="149">
        <v>65.400000000000006</v>
      </c>
      <c r="Q13" s="149">
        <v>8.6</v>
      </c>
      <c r="R13" s="149">
        <v>23.4</v>
      </c>
      <c r="S13" s="149">
        <v>61.3</v>
      </c>
      <c r="T13" s="149">
        <v>32.5</v>
      </c>
      <c r="U13" s="149">
        <v>6.3</v>
      </c>
      <c r="V13" s="149">
        <v>35.200000000000003</v>
      </c>
      <c r="W13" s="149">
        <v>51.7</v>
      </c>
      <c r="X13" s="149">
        <v>41.4</v>
      </c>
      <c r="Y13" s="149">
        <v>6.9</v>
      </c>
      <c r="Z13" s="149">
        <v>24.5</v>
      </c>
      <c r="AA13" s="149">
        <v>45.8</v>
      </c>
      <c r="AB13" s="149">
        <v>38.5</v>
      </c>
      <c r="AC13" s="149">
        <v>15.7</v>
      </c>
      <c r="AD13" s="149">
        <v>32.1</v>
      </c>
      <c r="AE13" s="149">
        <v>67.900000000000006</v>
      </c>
      <c r="AF13" s="149">
        <v>29.7</v>
      </c>
      <c r="AG13" s="149">
        <v>2.4</v>
      </c>
      <c r="AH13" s="149">
        <v>18.399999999999999</v>
      </c>
      <c r="AI13" s="149">
        <v>50.9</v>
      </c>
      <c r="AJ13" s="149">
        <v>28.9</v>
      </c>
      <c r="AK13" s="149">
        <v>20.2</v>
      </c>
      <c r="AL13" s="149">
        <v>37.6</v>
      </c>
      <c r="AM13" s="149">
        <v>42.4</v>
      </c>
      <c r="AN13" s="149">
        <v>45.6</v>
      </c>
      <c r="AO13" s="149">
        <v>12</v>
      </c>
      <c r="AP13" s="149">
        <v>27.1</v>
      </c>
      <c r="AQ13" s="149">
        <v>44.1</v>
      </c>
      <c r="AR13" s="149">
        <v>41.3</v>
      </c>
      <c r="AS13" s="149">
        <v>14.6</v>
      </c>
      <c r="AT13" s="149">
        <v>46.4</v>
      </c>
      <c r="AU13" s="149">
        <v>60.2</v>
      </c>
      <c r="AV13" s="149">
        <v>35.1</v>
      </c>
      <c r="AW13" s="149">
        <v>4.7</v>
      </c>
    </row>
    <row r="14" spans="1:49" x14ac:dyDescent="0.25">
      <c r="A14" s="148" t="s">
        <v>23</v>
      </c>
      <c r="B14" s="149">
        <v>27.9</v>
      </c>
      <c r="C14" s="149">
        <v>53.8</v>
      </c>
      <c r="D14" s="149">
        <v>31.2</v>
      </c>
      <c r="E14" s="149">
        <v>15</v>
      </c>
      <c r="F14" s="149">
        <v>34.1</v>
      </c>
      <c r="G14" s="149">
        <v>50.3</v>
      </c>
      <c r="H14" s="149">
        <v>38.799999999999997</v>
      </c>
      <c r="I14" s="149">
        <v>10.9</v>
      </c>
      <c r="J14" s="149">
        <v>34</v>
      </c>
      <c r="K14" s="149">
        <v>46.6</v>
      </c>
      <c r="L14" s="149">
        <v>36.200000000000003</v>
      </c>
      <c r="M14" s="149">
        <v>17.2</v>
      </c>
      <c r="N14" s="149">
        <v>26.4</v>
      </c>
      <c r="O14" s="149">
        <v>41.5</v>
      </c>
      <c r="P14" s="149">
        <v>44.6</v>
      </c>
      <c r="Q14" s="149">
        <v>13.9</v>
      </c>
      <c r="R14" s="149">
        <v>23.6</v>
      </c>
      <c r="S14" s="149">
        <v>59.3</v>
      </c>
      <c r="T14" s="149">
        <v>34.700000000000003</v>
      </c>
      <c r="U14" s="149">
        <v>6</v>
      </c>
      <c r="V14" s="149">
        <v>28.3</v>
      </c>
      <c r="W14" s="149">
        <v>38</v>
      </c>
      <c r="X14" s="149">
        <v>53.5</v>
      </c>
      <c r="Y14" s="149">
        <v>8.5</v>
      </c>
      <c r="Z14" s="149">
        <v>22.2</v>
      </c>
      <c r="AA14" s="149">
        <v>46.7</v>
      </c>
      <c r="AB14" s="149">
        <v>36.5</v>
      </c>
      <c r="AC14" s="149">
        <v>16.8</v>
      </c>
      <c r="AD14" s="149">
        <v>26.1</v>
      </c>
      <c r="AE14" s="149">
        <v>61.1</v>
      </c>
      <c r="AF14" s="149">
        <v>33.299999999999997</v>
      </c>
      <c r="AG14" s="149">
        <v>5.6</v>
      </c>
      <c r="AH14" s="149">
        <v>21.4</v>
      </c>
      <c r="AI14" s="149">
        <v>51.8</v>
      </c>
      <c r="AJ14" s="149">
        <v>29.3</v>
      </c>
      <c r="AK14" s="149">
        <v>18.899999999999999</v>
      </c>
      <c r="AL14" s="149">
        <v>34.9</v>
      </c>
      <c r="AM14" s="149">
        <v>45.8</v>
      </c>
      <c r="AN14" s="149">
        <v>44.6</v>
      </c>
      <c r="AO14" s="149">
        <v>9.6</v>
      </c>
      <c r="AP14" s="149">
        <v>26.2</v>
      </c>
      <c r="AQ14" s="149">
        <v>58.6</v>
      </c>
      <c r="AR14" s="149">
        <v>26.3</v>
      </c>
      <c r="AS14" s="149">
        <v>15.2</v>
      </c>
      <c r="AT14" s="149">
        <v>48.3</v>
      </c>
      <c r="AU14" s="149">
        <v>63.6</v>
      </c>
      <c r="AV14" s="149">
        <v>28</v>
      </c>
      <c r="AW14" s="149">
        <v>8.4</v>
      </c>
    </row>
    <row r="15" spans="1:49" x14ac:dyDescent="0.25">
      <c r="A15" s="148" t="s">
        <v>40</v>
      </c>
      <c r="B15" s="149">
        <v>26.8</v>
      </c>
      <c r="C15" s="149">
        <v>52.6</v>
      </c>
      <c r="D15" s="149">
        <v>30.9</v>
      </c>
      <c r="E15" s="149">
        <v>16.600000000000001</v>
      </c>
      <c r="F15" s="149">
        <v>36</v>
      </c>
      <c r="G15" s="149">
        <v>55.5</v>
      </c>
      <c r="H15" s="149">
        <v>34.4</v>
      </c>
      <c r="I15" s="149">
        <v>10.1</v>
      </c>
      <c r="J15" s="149">
        <v>32</v>
      </c>
      <c r="K15" s="149">
        <v>45.7</v>
      </c>
      <c r="L15" s="149">
        <v>35.5</v>
      </c>
      <c r="M15" s="149">
        <v>18.899999999999999</v>
      </c>
      <c r="N15" s="149">
        <v>27.9</v>
      </c>
      <c r="O15" s="149">
        <v>52.1</v>
      </c>
      <c r="P15" s="149">
        <v>33</v>
      </c>
      <c r="Q15" s="149">
        <v>14.9</v>
      </c>
      <c r="R15" s="149">
        <v>24.1</v>
      </c>
      <c r="S15" s="149">
        <v>68</v>
      </c>
      <c r="T15" s="149">
        <v>26</v>
      </c>
      <c r="U15" s="149">
        <v>5.9</v>
      </c>
      <c r="V15" s="149">
        <v>32.799999999999997</v>
      </c>
      <c r="W15" s="149">
        <v>48.8</v>
      </c>
      <c r="X15" s="149">
        <v>43.9</v>
      </c>
      <c r="Y15" s="149">
        <v>7.3</v>
      </c>
      <c r="Z15" s="149">
        <v>21.8</v>
      </c>
      <c r="AA15" s="149">
        <v>49.6</v>
      </c>
      <c r="AB15" s="149">
        <v>28</v>
      </c>
      <c r="AC15" s="149">
        <v>22.4</v>
      </c>
      <c r="AD15" s="149">
        <v>27.5</v>
      </c>
      <c r="AE15" s="149">
        <v>55.9</v>
      </c>
      <c r="AF15" s="149">
        <v>37</v>
      </c>
      <c r="AG15" s="149">
        <v>7</v>
      </c>
      <c r="AH15" s="149">
        <v>23</v>
      </c>
      <c r="AI15" s="149">
        <v>55.5</v>
      </c>
      <c r="AJ15" s="149">
        <v>27.7</v>
      </c>
      <c r="AK15" s="149">
        <v>16.8</v>
      </c>
      <c r="AL15" s="149">
        <v>35.1</v>
      </c>
      <c r="AM15" s="149">
        <v>67.900000000000006</v>
      </c>
      <c r="AN15" s="149">
        <v>25.3</v>
      </c>
      <c r="AO15" s="149">
        <v>6.8</v>
      </c>
      <c r="AP15" s="149">
        <v>25</v>
      </c>
      <c r="AQ15" s="149">
        <v>53.4</v>
      </c>
      <c r="AR15" s="149">
        <v>29.6</v>
      </c>
      <c r="AS15" s="149">
        <v>17</v>
      </c>
      <c r="AT15" s="149">
        <v>51.2</v>
      </c>
      <c r="AU15" s="149">
        <v>56.8</v>
      </c>
      <c r="AV15" s="149">
        <v>38.1</v>
      </c>
      <c r="AW15" s="149">
        <v>5.0999999999999996</v>
      </c>
    </row>
    <row r="16" spans="1:49" x14ac:dyDescent="0.25">
      <c r="A16" s="148" t="s">
        <v>62</v>
      </c>
      <c r="B16" s="149">
        <v>25</v>
      </c>
      <c r="C16" s="149">
        <v>48.4</v>
      </c>
      <c r="D16" s="149">
        <v>34.299999999999997</v>
      </c>
      <c r="E16" s="149">
        <v>17.3</v>
      </c>
      <c r="F16" s="149">
        <v>34.1</v>
      </c>
      <c r="G16" s="149">
        <v>52.5</v>
      </c>
      <c r="H16" s="149">
        <v>37.299999999999997</v>
      </c>
      <c r="I16" s="149">
        <v>10.199999999999999</v>
      </c>
      <c r="J16" s="149">
        <v>30.6</v>
      </c>
      <c r="K16" s="149">
        <v>41.6</v>
      </c>
      <c r="L16" s="149">
        <v>41.5</v>
      </c>
      <c r="M16" s="149">
        <v>16.8</v>
      </c>
      <c r="N16" s="149">
        <v>28</v>
      </c>
      <c r="O16" s="149">
        <v>49.7</v>
      </c>
      <c r="P16" s="149">
        <v>36.5</v>
      </c>
      <c r="Q16" s="149">
        <v>13.8</v>
      </c>
      <c r="R16" s="149">
        <v>22.2</v>
      </c>
      <c r="S16" s="149">
        <v>59.9</v>
      </c>
      <c r="T16" s="149">
        <v>35.5</v>
      </c>
      <c r="U16" s="149">
        <v>4.5999999999999996</v>
      </c>
      <c r="V16" s="149">
        <v>16</v>
      </c>
      <c r="W16" s="149">
        <v>34.799999999999997</v>
      </c>
      <c r="X16" s="149">
        <v>52.2</v>
      </c>
      <c r="Y16" s="149">
        <v>13</v>
      </c>
      <c r="Z16" s="149">
        <v>20.6</v>
      </c>
      <c r="AA16" s="149">
        <v>50.4</v>
      </c>
      <c r="AB16" s="149">
        <v>31.3</v>
      </c>
      <c r="AC16" s="149">
        <v>18.2</v>
      </c>
      <c r="AD16" s="149">
        <v>30.1</v>
      </c>
      <c r="AE16" s="149">
        <v>55</v>
      </c>
      <c r="AF16" s="149">
        <v>34.299999999999997</v>
      </c>
      <c r="AG16" s="149">
        <v>10.7</v>
      </c>
      <c r="AH16" s="149">
        <v>23</v>
      </c>
      <c r="AI16" s="149">
        <v>50.1</v>
      </c>
      <c r="AJ16" s="149">
        <v>31</v>
      </c>
      <c r="AK16" s="149">
        <v>18.899999999999999</v>
      </c>
      <c r="AL16" s="149">
        <v>29</v>
      </c>
      <c r="AM16" s="149">
        <v>66.099999999999994</v>
      </c>
      <c r="AN16" s="149">
        <v>26.7</v>
      </c>
      <c r="AO16" s="149">
        <v>7.2</v>
      </c>
      <c r="AP16" s="149">
        <v>22.6</v>
      </c>
      <c r="AQ16" s="149">
        <v>49.8</v>
      </c>
      <c r="AR16" s="149">
        <v>29.5</v>
      </c>
      <c r="AS16" s="149">
        <v>20.7</v>
      </c>
      <c r="AT16" s="149">
        <v>47.9</v>
      </c>
      <c r="AU16" s="149">
        <v>52.8</v>
      </c>
      <c r="AV16" s="149">
        <v>41.8</v>
      </c>
      <c r="AW16" s="149">
        <v>5.4</v>
      </c>
    </row>
    <row r="17" spans="1:49" x14ac:dyDescent="0.25">
      <c r="A17" s="148" t="s">
        <v>63</v>
      </c>
      <c r="B17" s="149">
        <v>31.4</v>
      </c>
      <c r="C17" s="149">
        <v>44.7</v>
      </c>
      <c r="D17" s="149">
        <v>34.9</v>
      </c>
      <c r="E17" s="149">
        <v>20.399999999999999</v>
      </c>
      <c r="F17" s="149">
        <v>37.6</v>
      </c>
      <c r="G17" s="149">
        <v>36.700000000000003</v>
      </c>
      <c r="H17" s="149">
        <v>47.1</v>
      </c>
      <c r="I17" s="149">
        <v>16.2</v>
      </c>
      <c r="J17" s="149">
        <v>37</v>
      </c>
      <c r="K17" s="149">
        <v>39.6</v>
      </c>
      <c r="L17" s="149">
        <v>39.799999999999997</v>
      </c>
      <c r="M17" s="149">
        <v>20.6</v>
      </c>
      <c r="N17" s="149">
        <v>30.8</v>
      </c>
      <c r="O17" s="149">
        <v>24.8</v>
      </c>
      <c r="P17" s="149">
        <v>57.2</v>
      </c>
      <c r="Q17" s="149">
        <v>18</v>
      </c>
      <c r="R17" s="149">
        <v>21.1</v>
      </c>
      <c r="S17" s="149">
        <v>41.6</v>
      </c>
      <c r="T17" s="149">
        <v>49.7</v>
      </c>
      <c r="U17" s="149">
        <v>8.6999999999999993</v>
      </c>
      <c r="V17" s="149">
        <v>31.7</v>
      </c>
      <c r="W17" s="149">
        <v>33.700000000000003</v>
      </c>
      <c r="X17" s="149">
        <v>33.700000000000003</v>
      </c>
      <c r="Y17" s="149">
        <v>32.6</v>
      </c>
      <c r="Z17" s="149">
        <v>29</v>
      </c>
      <c r="AA17" s="149">
        <v>47.7</v>
      </c>
      <c r="AB17" s="149">
        <v>37.299999999999997</v>
      </c>
      <c r="AC17" s="149">
        <v>15</v>
      </c>
      <c r="AD17" s="149">
        <v>33.799999999999997</v>
      </c>
      <c r="AE17" s="149">
        <v>50.8</v>
      </c>
      <c r="AF17" s="149">
        <v>38.700000000000003</v>
      </c>
      <c r="AG17" s="149">
        <v>10.5</v>
      </c>
      <c r="AH17" s="149">
        <v>34</v>
      </c>
      <c r="AI17" s="149">
        <v>49.6</v>
      </c>
      <c r="AJ17" s="149">
        <v>28.1</v>
      </c>
      <c r="AK17" s="149">
        <v>22.3</v>
      </c>
      <c r="AL17" s="149">
        <v>54.3</v>
      </c>
      <c r="AM17" s="149">
        <v>50.6</v>
      </c>
      <c r="AN17" s="149">
        <v>39</v>
      </c>
      <c r="AO17" s="149">
        <v>10.4</v>
      </c>
      <c r="AP17" s="149">
        <v>30.3</v>
      </c>
      <c r="AQ17" s="149">
        <v>48.1</v>
      </c>
      <c r="AR17" s="149">
        <v>27.9</v>
      </c>
      <c r="AS17" s="149">
        <v>24</v>
      </c>
      <c r="AT17" s="149">
        <v>43.5</v>
      </c>
      <c r="AU17" s="149">
        <v>46.5</v>
      </c>
      <c r="AV17" s="149">
        <v>38</v>
      </c>
      <c r="AW17" s="149">
        <v>15.5</v>
      </c>
    </row>
    <row r="18" spans="1:49" x14ac:dyDescent="0.25">
      <c r="A18" s="148" t="s">
        <v>191</v>
      </c>
      <c r="B18" s="149">
        <v>30.1</v>
      </c>
      <c r="C18" s="149">
        <v>44.4</v>
      </c>
      <c r="D18" s="149">
        <v>34.1</v>
      </c>
      <c r="E18" s="149">
        <v>21.5</v>
      </c>
      <c r="F18" s="149">
        <v>39.6</v>
      </c>
      <c r="G18" s="149">
        <v>38.200000000000003</v>
      </c>
      <c r="H18" s="149">
        <v>47.1</v>
      </c>
      <c r="I18" s="149">
        <v>14.7</v>
      </c>
      <c r="J18" s="149">
        <v>33.5</v>
      </c>
      <c r="K18" s="149">
        <v>45.5</v>
      </c>
      <c r="L18" s="149">
        <v>34.1</v>
      </c>
      <c r="M18" s="149">
        <v>20.399999999999999</v>
      </c>
      <c r="N18" s="149">
        <v>36.799999999999997</v>
      </c>
      <c r="O18" s="149">
        <v>31.4</v>
      </c>
      <c r="P18" s="149">
        <v>54.8</v>
      </c>
      <c r="Q18" s="149">
        <v>13.8</v>
      </c>
      <c r="R18" s="149">
        <v>18.899999999999999</v>
      </c>
      <c r="S18" s="149">
        <v>48.8</v>
      </c>
      <c r="T18" s="149">
        <v>43.4</v>
      </c>
      <c r="U18" s="149">
        <v>7.8</v>
      </c>
      <c r="V18" s="149">
        <v>23.7</v>
      </c>
      <c r="W18" s="149">
        <v>23.9</v>
      </c>
      <c r="X18" s="149">
        <v>45.1</v>
      </c>
      <c r="Y18" s="149">
        <v>31</v>
      </c>
      <c r="Z18" s="149">
        <v>23.8</v>
      </c>
      <c r="AA18" s="149">
        <v>42.2</v>
      </c>
      <c r="AB18" s="149">
        <v>35.9</v>
      </c>
      <c r="AC18" s="149">
        <v>21.9</v>
      </c>
      <c r="AD18" s="149">
        <v>26</v>
      </c>
      <c r="AE18" s="149">
        <v>54.9</v>
      </c>
      <c r="AF18" s="149">
        <v>31.6</v>
      </c>
      <c r="AG18" s="149">
        <v>13.5</v>
      </c>
      <c r="AH18" s="149">
        <v>25.8</v>
      </c>
      <c r="AI18" s="149">
        <v>48.7</v>
      </c>
      <c r="AJ18" s="149">
        <v>31.5</v>
      </c>
      <c r="AK18" s="149">
        <v>19.8</v>
      </c>
      <c r="AL18" s="149">
        <v>36.700000000000003</v>
      </c>
      <c r="AM18" s="149">
        <v>40.700000000000003</v>
      </c>
      <c r="AN18" s="149">
        <v>39.9</v>
      </c>
      <c r="AO18" s="149">
        <v>19.399999999999999</v>
      </c>
      <c r="AP18" s="149">
        <v>32</v>
      </c>
      <c r="AQ18" s="149">
        <v>42.2</v>
      </c>
      <c r="AR18" s="149">
        <v>31.8</v>
      </c>
      <c r="AS18" s="149">
        <v>26</v>
      </c>
      <c r="AT18" s="149">
        <v>49.8</v>
      </c>
      <c r="AU18" s="149">
        <v>44.6</v>
      </c>
      <c r="AV18" s="149">
        <v>42</v>
      </c>
      <c r="AW18" s="149">
        <v>13.3</v>
      </c>
    </row>
    <row r="19" spans="1:49" x14ac:dyDescent="0.25">
      <c r="A19" s="148" t="s">
        <v>192</v>
      </c>
      <c r="B19" s="149">
        <v>22.1</v>
      </c>
      <c r="C19" s="149">
        <v>42.5</v>
      </c>
      <c r="D19" s="149">
        <v>35.5</v>
      </c>
      <c r="E19" s="149">
        <v>21.9</v>
      </c>
      <c r="F19" s="149">
        <v>28.8</v>
      </c>
      <c r="G19" s="149">
        <v>39.5</v>
      </c>
      <c r="H19" s="149">
        <v>41</v>
      </c>
      <c r="I19" s="149">
        <v>19.5</v>
      </c>
      <c r="J19" s="149">
        <v>24.8</v>
      </c>
      <c r="K19" s="149">
        <v>41</v>
      </c>
      <c r="L19" s="149">
        <v>43</v>
      </c>
      <c r="M19" s="149">
        <v>16</v>
      </c>
      <c r="N19" s="149">
        <v>21.3</v>
      </c>
      <c r="O19" s="149">
        <v>37.200000000000003</v>
      </c>
      <c r="P19" s="149">
        <v>38.9</v>
      </c>
      <c r="Q19" s="149">
        <v>23.9</v>
      </c>
      <c r="R19" s="149">
        <v>17.100000000000001</v>
      </c>
      <c r="S19" s="149">
        <v>50</v>
      </c>
      <c r="T19" s="149">
        <v>39</v>
      </c>
      <c r="U19" s="149">
        <v>11</v>
      </c>
      <c r="V19" s="149">
        <v>26.7</v>
      </c>
      <c r="W19" s="149">
        <v>27.8</v>
      </c>
      <c r="X19" s="149">
        <v>37.5</v>
      </c>
      <c r="Y19" s="149">
        <v>34.700000000000003</v>
      </c>
      <c r="Z19" s="149">
        <v>19.3</v>
      </c>
      <c r="AA19" s="149">
        <v>39.1</v>
      </c>
      <c r="AB19" s="149">
        <v>38</v>
      </c>
      <c r="AC19" s="149">
        <v>22.9</v>
      </c>
      <c r="AD19" s="149">
        <v>21.9</v>
      </c>
      <c r="AE19" s="149">
        <v>55.9</v>
      </c>
      <c r="AF19" s="149">
        <v>38.799999999999997</v>
      </c>
      <c r="AG19" s="149">
        <v>5.3</v>
      </c>
      <c r="AH19" s="149">
        <v>16.600000000000001</v>
      </c>
      <c r="AI19" s="149">
        <v>47</v>
      </c>
      <c r="AJ19" s="149">
        <v>32.200000000000003</v>
      </c>
      <c r="AK19" s="149">
        <v>20.8</v>
      </c>
      <c r="AL19" s="149">
        <v>35.200000000000003</v>
      </c>
      <c r="AM19" s="149">
        <v>35.9</v>
      </c>
      <c r="AN19" s="149">
        <v>37.5</v>
      </c>
      <c r="AO19" s="149">
        <v>26.6</v>
      </c>
      <c r="AP19" s="149">
        <v>22.6</v>
      </c>
      <c r="AQ19" s="149">
        <v>41.5</v>
      </c>
      <c r="AR19" s="149">
        <v>29.4</v>
      </c>
      <c r="AS19" s="149">
        <v>29.1</v>
      </c>
      <c r="AT19" s="149">
        <v>40</v>
      </c>
      <c r="AU19" s="149">
        <v>41.2</v>
      </c>
      <c r="AV19" s="149">
        <v>46.3</v>
      </c>
      <c r="AW19" s="149">
        <v>12.5</v>
      </c>
    </row>
    <row r="20" spans="1:49" x14ac:dyDescent="0.25">
      <c r="A20" s="148" t="s">
        <v>193</v>
      </c>
      <c r="B20" s="149">
        <v>20.6</v>
      </c>
      <c r="C20" s="149">
        <v>43.1</v>
      </c>
      <c r="D20" s="149">
        <v>34.5</v>
      </c>
      <c r="E20" s="149">
        <v>22.4</v>
      </c>
      <c r="F20" s="149">
        <v>29</v>
      </c>
      <c r="G20" s="149">
        <v>38.9</v>
      </c>
      <c r="H20" s="149">
        <v>49.2</v>
      </c>
      <c r="I20" s="149">
        <v>11.9</v>
      </c>
      <c r="J20" s="149">
        <v>22.2</v>
      </c>
      <c r="K20" s="149">
        <v>41.5</v>
      </c>
      <c r="L20" s="149">
        <v>37</v>
      </c>
      <c r="M20" s="149">
        <v>21.5</v>
      </c>
      <c r="N20" s="149">
        <v>21.6</v>
      </c>
      <c r="O20" s="149">
        <v>33.700000000000003</v>
      </c>
      <c r="P20" s="149">
        <v>56.9</v>
      </c>
      <c r="Q20" s="149">
        <v>9.5</v>
      </c>
      <c r="R20" s="149">
        <v>16.2</v>
      </c>
      <c r="S20" s="149">
        <v>53.7</v>
      </c>
      <c r="T20" s="149">
        <v>39.700000000000003</v>
      </c>
      <c r="U20" s="149">
        <v>6.6</v>
      </c>
      <c r="V20" s="149">
        <v>28.3</v>
      </c>
      <c r="W20" s="149">
        <v>18.8</v>
      </c>
      <c r="X20" s="149">
        <v>52.5</v>
      </c>
      <c r="Y20" s="149">
        <v>28.8</v>
      </c>
      <c r="Z20" s="149">
        <v>17.899999999999999</v>
      </c>
      <c r="AA20" s="149">
        <v>37.5</v>
      </c>
      <c r="AB20" s="149">
        <v>41</v>
      </c>
      <c r="AC20" s="149">
        <v>21.5</v>
      </c>
      <c r="AD20" s="149">
        <v>26.8</v>
      </c>
      <c r="AE20" s="149">
        <v>41.3</v>
      </c>
      <c r="AF20" s="149">
        <v>52.8</v>
      </c>
      <c r="AG20" s="149">
        <v>5.9</v>
      </c>
      <c r="AH20" s="149">
        <v>18.2</v>
      </c>
      <c r="AI20" s="149">
        <v>40.5</v>
      </c>
      <c r="AJ20" s="149">
        <v>31.6</v>
      </c>
      <c r="AK20" s="149">
        <v>27.9</v>
      </c>
      <c r="AL20" s="149">
        <v>27.6</v>
      </c>
      <c r="AM20" s="149">
        <v>48</v>
      </c>
      <c r="AN20" s="149">
        <v>25.7</v>
      </c>
      <c r="AO20" s="149">
        <v>26.2</v>
      </c>
      <c r="AP20" s="149">
        <v>21.3</v>
      </c>
      <c r="AQ20" s="149">
        <v>42.5</v>
      </c>
      <c r="AR20" s="149">
        <v>30.7</v>
      </c>
      <c r="AS20" s="149">
        <v>26.8</v>
      </c>
      <c r="AT20" s="149">
        <v>41.3</v>
      </c>
      <c r="AU20" s="149">
        <v>44.8</v>
      </c>
      <c r="AV20" s="149">
        <v>44.8</v>
      </c>
      <c r="AW20" s="149">
        <v>10.4</v>
      </c>
    </row>
    <row r="21" spans="1:49" x14ac:dyDescent="0.25">
      <c r="A21" s="148" t="s">
        <v>194</v>
      </c>
      <c r="B21" s="149">
        <v>19.5</v>
      </c>
      <c r="C21" s="149">
        <v>43.7</v>
      </c>
      <c r="D21" s="149">
        <v>37.9</v>
      </c>
      <c r="E21" s="149">
        <v>18.399999999999999</v>
      </c>
      <c r="F21" s="149">
        <v>27.7</v>
      </c>
      <c r="G21" s="149">
        <v>32.9</v>
      </c>
      <c r="H21" s="149">
        <v>53.9</v>
      </c>
      <c r="I21" s="149">
        <v>13.2</v>
      </c>
      <c r="J21" s="149">
        <v>23.4</v>
      </c>
      <c r="K21" s="149">
        <v>39.9</v>
      </c>
      <c r="L21" s="149">
        <v>44.7</v>
      </c>
      <c r="M21" s="149">
        <v>15.4</v>
      </c>
      <c r="N21" s="149">
        <v>21.9</v>
      </c>
      <c r="O21" s="149">
        <v>20.6</v>
      </c>
      <c r="P21" s="149">
        <v>68.400000000000006</v>
      </c>
      <c r="Q21" s="149">
        <v>11</v>
      </c>
      <c r="R21" s="149">
        <v>14.5</v>
      </c>
      <c r="S21" s="149">
        <v>47</v>
      </c>
      <c r="T21" s="149">
        <v>42</v>
      </c>
      <c r="U21" s="149">
        <v>11</v>
      </c>
      <c r="V21" s="149">
        <v>24</v>
      </c>
      <c r="W21" s="149">
        <v>11.1</v>
      </c>
      <c r="X21" s="149">
        <v>41.3</v>
      </c>
      <c r="Y21" s="149">
        <v>47.6</v>
      </c>
      <c r="Z21" s="149">
        <v>16.100000000000001</v>
      </c>
      <c r="AA21" s="149">
        <v>41.6</v>
      </c>
      <c r="AB21" s="149">
        <v>32.6</v>
      </c>
      <c r="AC21" s="149">
        <v>25.8</v>
      </c>
      <c r="AD21" s="149">
        <v>22</v>
      </c>
      <c r="AE21" s="149">
        <v>57.5</v>
      </c>
      <c r="AF21" s="149">
        <v>36.5</v>
      </c>
      <c r="AG21" s="149">
        <v>6</v>
      </c>
      <c r="AH21" s="149">
        <v>15</v>
      </c>
      <c r="AI21" s="149">
        <v>39.4</v>
      </c>
      <c r="AJ21" s="149">
        <v>31.1</v>
      </c>
      <c r="AK21" s="149">
        <v>29.5</v>
      </c>
      <c r="AL21" s="149">
        <v>29.2</v>
      </c>
      <c r="AM21" s="149">
        <v>39</v>
      </c>
      <c r="AN21" s="149">
        <v>43.5</v>
      </c>
      <c r="AO21" s="149">
        <v>17.5</v>
      </c>
      <c r="AP21" s="149">
        <v>19</v>
      </c>
      <c r="AQ21" s="149">
        <v>46.4</v>
      </c>
      <c r="AR21" s="149">
        <v>33.299999999999997</v>
      </c>
      <c r="AS21" s="149">
        <v>20.3</v>
      </c>
      <c r="AT21" s="149">
        <v>37.6</v>
      </c>
      <c r="AU21" s="149">
        <v>45.3</v>
      </c>
      <c r="AV21" s="149">
        <v>41.1</v>
      </c>
      <c r="AW21" s="149">
        <v>13.6</v>
      </c>
    </row>
    <row r="22" spans="1:49" x14ac:dyDescent="0.25">
      <c r="A22" s="148" t="s">
        <v>195</v>
      </c>
      <c r="B22" s="149">
        <v>17.7</v>
      </c>
      <c r="C22" s="149">
        <v>44.3</v>
      </c>
      <c r="D22" s="149">
        <v>35.700000000000003</v>
      </c>
      <c r="E22" s="149">
        <v>20.100000000000001</v>
      </c>
      <c r="F22" s="149">
        <v>27.6</v>
      </c>
      <c r="G22" s="149">
        <v>41.9</v>
      </c>
      <c r="H22" s="149">
        <v>45.2</v>
      </c>
      <c r="I22" s="149">
        <v>12.9</v>
      </c>
      <c r="J22" s="149">
        <v>21.8</v>
      </c>
      <c r="K22" s="149">
        <v>44.9</v>
      </c>
      <c r="L22" s="149">
        <v>37.799999999999997</v>
      </c>
      <c r="M22" s="149">
        <v>17.3</v>
      </c>
      <c r="N22" s="149">
        <v>24.3</v>
      </c>
      <c r="O22" s="149">
        <v>29.7</v>
      </c>
      <c r="P22" s="149">
        <v>53.9</v>
      </c>
      <c r="Q22" s="149">
        <v>16.399999999999999</v>
      </c>
      <c r="R22" s="149">
        <v>14</v>
      </c>
      <c r="S22" s="149">
        <v>49.5</v>
      </c>
      <c r="T22" s="149">
        <v>45.6</v>
      </c>
      <c r="U22" s="149">
        <v>4.9000000000000004</v>
      </c>
      <c r="V22" s="149">
        <v>26.8</v>
      </c>
      <c r="W22" s="149">
        <v>34.200000000000003</v>
      </c>
      <c r="X22" s="149">
        <v>59.2</v>
      </c>
      <c r="Y22" s="149">
        <v>6.6</v>
      </c>
      <c r="Z22" s="149">
        <v>16.2</v>
      </c>
      <c r="AA22" s="149">
        <v>45.1</v>
      </c>
      <c r="AB22" s="149">
        <v>39</v>
      </c>
      <c r="AC22" s="149">
        <v>15.9</v>
      </c>
      <c r="AD22" s="149">
        <v>18.3</v>
      </c>
      <c r="AE22" s="149">
        <v>52.6</v>
      </c>
      <c r="AF22" s="149">
        <v>39.700000000000003</v>
      </c>
      <c r="AG22" s="149">
        <v>7.7</v>
      </c>
      <c r="AH22" s="149">
        <v>13.1</v>
      </c>
      <c r="AI22" s="149">
        <v>41.8</v>
      </c>
      <c r="AJ22" s="149">
        <v>40.5</v>
      </c>
      <c r="AK22" s="149">
        <v>17.7</v>
      </c>
      <c r="AL22" s="149">
        <v>27.5</v>
      </c>
      <c r="AM22" s="149">
        <v>64.2</v>
      </c>
      <c r="AN22" s="149">
        <v>25.4</v>
      </c>
      <c r="AO22" s="149">
        <v>10.4</v>
      </c>
      <c r="AP22" s="149">
        <v>16.3</v>
      </c>
      <c r="AQ22" s="149">
        <v>42.6</v>
      </c>
      <c r="AR22" s="149">
        <v>30.5</v>
      </c>
      <c r="AS22" s="149">
        <v>26.9</v>
      </c>
      <c r="AT22" s="149">
        <v>35.1</v>
      </c>
      <c r="AU22" s="149">
        <v>50.5</v>
      </c>
      <c r="AV22" s="149">
        <v>39.1</v>
      </c>
      <c r="AW22" s="149">
        <v>10.4</v>
      </c>
    </row>
    <row r="23" spans="1:49" x14ac:dyDescent="0.25">
      <c r="A23" s="148" t="s">
        <v>196</v>
      </c>
      <c r="B23" s="149">
        <v>19.3</v>
      </c>
      <c r="C23" s="149">
        <v>42.6</v>
      </c>
      <c r="D23" s="149">
        <v>38.4</v>
      </c>
      <c r="E23" s="149">
        <v>18.899999999999999</v>
      </c>
      <c r="F23" s="149">
        <v>27.8</v>
      </c>
      <c r="G23" s="149">
        <v>36.4</v>
      </c>
      <c r="H23" s="149">
        <v>55.6</v>
      </c>
      <c r="I23" s="149">
        <v>8</v>
      </c>
      <c r="J23" s="149">
        <v>24.2</v>
      </c>
      <c r="K23" s="149">
        <v>43.6</v>
      </c>
      <c r="L23" s="149">
        <v>38.1</v>
      </c>
      <c r="M23" s="149">
        <v>18.3</v>
      </c>
      <c r="N23" s="149">
        <v>23.5</v>
      </c>
      <c r="O23" s="149">
        <v>15.9</v>
      </c>
      <c r="P23" s="149">
        <v>73</v>
      </c>
      <c r="Q23" s="149">
        <v>11.1</v>
      </c>
      <c r="R23" s="149">
        <v>15.6</v>
      </c>
      <c r="S23" s="149">
        <v>51.3</v>
      </c>
      <c r="T23" s="149">
        <v>42.9</v>
      </c>
      <c r="U23" s="149">
        <v>5.9</v>
      </c>
      <c r="V23" s="149">
        <v>14.8</v>
      </c>
      <c r="W23" s="149">
        <v>42.2</v>
      </c>
      <c r="X23" s="149">
        <v>44.4</v>
      </c>
      <c r="Y23" s="149">
        <v>13.3</v>
      </c>
      <c r="Z23" s="149">
        <v>17</v>
      </c>
      <c r="AA23" s="149">
        <v>42.5</v>
      </c>
      <c r="AB23" s="149">
        <v>42.5</v>
      </c>
      <c r="AC23" s="149">
        <v>14.9</v>
      </c>
      <c r="AD23" s="149">
        <v>24.9</v>
      </c>
      <c r="AE23" s="149">
        <v>66.7</v>
      </c>
      <c r="AF23" s="149">
        <v>24.4</v>
      </c>
      <c r="AG23" s="149">
        <v>8.8000000000000007</v>
      </c>
      <c r="AH23" s="149">
        <v>13.4</v>
      </c>
      <c r="AI23" s="149">
        <v>46.9</v>
      </c>
      <c r="AJ23" s="149">
        <v>34.4</v>
      </c>
      <c r="AK23" s="149">
        <v>18.7</v>
      </c>
      <c r="AL23" s="149">
        <v>26.1</v>
      </c>
      <c r="AM23" s="149">
        <v>70.099999999999994</v>
      </c>
      <c r="AN23" s="149">
        <v>24.5</v>
      </c>
      <c r="AO23" s="149">
        <v>5.4</v>
      </c>
      <c r="AP23" s="149">
        <v>17.8</v>
      </c>
      <c r="AQ23" s="149">
        <v>39.200000000000003</v>
      </c>
      <c r="AR23" s="149">
        <v>37.4</v>
      </c>
      <c r="AS23" s="149">
        <v>23.4</v>
      </c>
      <c r="AT23" s="149">
        <v>36.9</v>
      </c>
      <c r="AU23" s="149">
        <v>47</v>
      </c>
      <c r="AV23" s="149">
        <v>49.6</v>
      </c>
      <c r="AW23" s="149">
        <v>3.4</v>
      </c>
    </row>
    <row r="24" spans="1:49" x14ac:dyDescent="0.25">
      <c r="A24" s="148" t="s">
        <v>197</v>
      </c>
      <c r="B24" s="149">
        <v>20.6</v>
      </c>
      <c r="C24" s="149">
        <v>43.5</v>
      </c>
      <c r="D24" s="149">
        <v>38.799999999999997</v>
      </c>
      <c r="E24" s="149">
        <v>17.7</v>
      </c>
      <c r="F24" s="149">
        <v>26.3</v>
      </c>
      <c r="G24" s="149">
        <v>33</v>
      </c>
      <c r="H24" s="149">
        <v>52.8</v>
      </c>
      <c r="I24" s="149">
        <v>14.2</v>
      </c>
      <c r="J24" s="149">
        <v>25.3</v>
      </c>
      <c r="K24" s="149">
        <v>45.3</v>
      </c>
      <c r="L24" s="149">
        <v>43</v>
      </c>
      <c r="M24" s="149">
        <v>11.7</v>
      </c>
      <c r="N24" s="149">
        <v>18</v>
      </c>
      <c r="O24" s="149">
        <v>16.2</v>
      </c>
      <c r="P24" s="149">
        <v>61.3</v>
      </c>
      <c r="Q24" s="149">
        <v>22.6</v>
      </c>
      <c r="R24" s="149">
        <v>16.5</v>
      </c>
      <c r="S24" s="149">
        <v>50</v>
      </c>
      <c r="T24" s="149">
        <v>43.7</v>
      </c>
      <c r="U24" s="149">
        <v>6.3</v>
      </c>
      <c r="V24" s="149">
        <v>18.3</v>
      </c>
      <c r="W24" s="149">
        <v>34.5</v>
      </c>
      <c r="X24" s="149">
        <v>52.7</v>
      </c>
      <c r="Y24" s="149">
        <v>12.7</v>
      </c>
      <c r="Z24" s="149">
        <v>21</v>
      </c>
      <c r="AA24" s="149">
        <v>41.1</v>
      </c>
      <c r="AB24" s="149">
        <v>44.5</v>
      </c>
      <c r="AC24" s="149">
        <v>14.3</v>
      </c>
      <c r="AD24" s="149">
        <v>27.1</v>
      </c>
      <c r="AE24" s="149">
        <v>66.3</v>
      </c>
      <c r="AF24" s="149">
        <v>24.2</v>
      </c>
      <c r="AG24" s="149">
        <v>9.5</v>
      </c>
      <c r="AH24" s="149">
        <v>14.1</v>
      </c>
      <c r="AI24" s="149">
        <v>46.5</v>
      </c>
      <c r="AJ24" s="149">
        <v>30.6</v>
      </c>
      <c r="AK24" s="149">
        <v>22.9</v>
      </c>
      <c r="AL24" s="149">
        <v>23.4</v>
      </c>
      <c r="AM24" s="149">
        <v>49.7</v>
      </c>
      <c r="AN24" s="149">
        <v>45.2</v>
      </c>
      <c r="AO24" s="149">
        <v>5.2</v>
      </c>
      <c r="AP24" s="149">
        <v>19.100000000000001</v>
      </c>
      <c r="AQ24" s="149">
        <v>40.299999999999997</v>
      </c>
      <c r="AR24" s="149">
        <v>34.700000000000003</v>
      </c>
      <c r="AS24" s="149">
        <v>24.9</v>
      </c>
      <c r="AT24" s="149">
        <v>40.4</v>
      </c>
      <c r="AU24" s="149">
        <v>43.7</v>
      </c>
      <c r="AV24" s="149">
        <v>50.1</v>
      </c>
      <c r="AW24" s="149">
        <v>6.2</v>
      </c>
    </row>
    <row r="25" spans="1:49" x14ac:dyDescent="0.25">
      <c r="A25" s="148" t="s">
        <v>198</v>
      </c>
      <c r="B25" s="149">
        <v>21.1</v>
      </c>
      <c r="C25" s="149">
        <v>39.6</v>
      </c>
      <c r="D25" s="149">
        <v>39.6</v>
      </c>
      <c r="E25" s="149">
        <v>20.8</v>
      </c>
      <c r="F25" s="149">
        <v>28.5</v>
      </c>
      <c r="G25" s="149">
        <v>32.700000000000003</v>
      </c>
      <c r="H25" s="149">
        <v>53.8</v>
      </c>
      <c r="I25" s="149">
        <v>13.5</v>
      </c>
      <c r="J25" s="149">
        <v>26.7</v>
      </c>
      <c r="K25" s="149">
        <v>34.700000000000003</v>
      </c>
      <c r="L25" s="149">
        <v>47.6</v>
      </c>
      <c r="M25" s="149">
        <v>17.7</v>
      </c>
      <c r="N25" s="149">
        <v>25.6</v>
      </c>
      <c r="O25" s="149">
        <v>26.1</v>
      </c>
      <c r="P25" s="149">
        <v>58</v>
      </c>
      <c r="Q25" s="149">
        <v>15.8</v>
      </c>
      <c r="R25" s="149">
        <v>18.600000000000001</v>
      </c>
      <c r="S25" s="149">
        <v>42.9</v>
      </c>
      <c r="T25" s="149">
        <v>43.5</v>
      </c>
      <c r="U25" s="149">
        <v>13.6</v>
      </c>
      <c r="V25" s="149">
        <v>20.100000000000001</v>
      </c>
      <c r="W25" s="149">
        <v>32.9</v>
      </c>
      <c r="X25" s="149">
        <v>60.3</v>
      </c>
      <c r="Y25" s="149">
        <v>6.8</v>
      </c>
      <c r="Z25" s="149">
        <v>20.8</v>
      </c>
      <c r="AA25" s="149">
        <v>42.9</v>
      </c>
      <c r="AB25" s="149">
        <v>38.299999999999997</v>
      </c>
      <c r="AC25" s="149">
        <v>18.8</v>
      </c>
      <c r="AD25" s="149">
        <v>30.8</v>
      </c>
      <c r="AE25" s="149">
        <v>49</v>
      </c>
      <c r="AF25" s="149">
        <v>43.2</v>
      </c>
      <c r="AG25" s="149">
        <v>7.8</v>
      </c>
      <c r="AH25" s="149">
        <v>13.4</v>
      </c>
      <c r="AI25" s="149">
        <v>45.5</v>
      </c>
      <c r="AJ25" s="149">
        <v>39</v>
      </c>
      <c r="AK25" s="149">
        <v>15.5</v>
      </c>
      <c r="AL25" s="149">
        <v>25.2</v>
      </c>
      <c r="AM25" s="149">
        <v>52.4</v>
      </c>
      <c r="AN25" s="149">
        <v>35.200000000000003</v>
      </c>
      <c r="AO25" s="149">
        <v>12.4</v>
      </c>
      <c r="AP25" s="149">
        <v>18.8</v>
      </c>
      <c r="AQ25" s="149">
        <v>41.1</v>
      </c>
      <c r="AR25" s="149">
        <v>33.1</v>
      </c>
      <c r="AS25" s="149">
        <v>25.9</v>
      </c>
      <c r="AT25" s="149">
        <v>34.5</v>
      </c>
      <c r="AU25" s="149">
        <v>31.4</v>
      </c>
      <c r="AV25" s="149">
        <v>56</v>
      </c>
      <c r="AW25" s="149">
        <v>12.6</v>
      </c>
    </row>
    <row r="26" spans="1:49" x14ac:dyDescent="0.25">
      <c r="A26" s="148" t="s">
        <v>199</v>
      </c>
      <c r="B26" s="149">
        <v>20.3</v>
      </c>
      <c r="C26" s="149">
        <v>32.1</v>
      </c>
      <c r="D26" s="149">
        <v>40</v>
      </c>
      <c r="E26" s="149">
        <v>27.9</v>
      </c>
      <c r="F26" s="149">
        <v>29.9</v>
      </c>
      <c r="G26" s="149">
        <v>41.6</v>
      </c>
      <c r="H26" s="149">
        <v>47.2</v>
      </c>
      <c r="I26" s="149">
        <v>11.2</v>
      </c>
      <c r="J26" s="149">
        <v>27.2</v>
      </c>
      <c r="K26" s="149">
        <v>27.1</v>
      </c>
      <c r="L26" s="149">
        <v>45.2</v>
      </c>
      <c r="M26" s="149">
        <v>27.7</v>
      </c>
      <c r="N26" s="149">
        <v>20.9</v>
      </c>
      <c r="O26" s="149">
        <v>37.299999999999997</v>
      </c>
      <c r="P26" s="149">
        <v>54</v>
      </c>
      <c r="Q26" s="149">
        <v>8.6999999999999993</v>
      </c>
      <c r="R26" s="149">
        <v>18.399999999999999</v>
      </c>
      <c r="S26" s="149">
        <v>34.6</v>
      </c>
      <c r="T26" s="149">
        <v>47.1</v>
      </c>
      <c r="U26" s="149">
        <v>18.3</v>
      </c>
      <c r="V26" s="149">
        <v>16.8</v>
      </c>
      <c r="W26" s="149">
        <v>13.3</v>
      </c>
      <c r="X26" s="149">
        <v>73.3</v>
      </c>
      <c r="Y26" s="149">
        <v>13.3</v>
      </c>
      <c r="Z26" s="149">
        <v>21.1</v>
      </c>
      <c r="AA26" s="149">
        <v>40</v>
      </c>
      <c r="AB26" s="149">
        <v>42.7</v>
      </c>
      <c r="AC26" s="149">
        <v>17.3</v>
      </c>
      <c r="AD26" s="149">
        <v>27.2</v>
      </c>
      <c r="AE26" s="149">
        <v>52.9</v>
      </c>
      <c r="AF26" s="149">
        <v>35.4</v>
      </c>
      <c r="AG26" s="149">
        <v>11.8</v>
      </c>
      <c r="AH26" s="149">
        <v>14.2</v>
      </c>
      <c r="AI26" s="149">
        <v>40.6</v>
      </c>
      <c r="AJ26" s="149">
        <v>42.2</v>
      </c>
      <c r="AK26" s="149">
        <v>17.2</v>
      </c>
      <c r="AL26" s="149">
        <v>30.6</v>
      </c>
      <c r="AM26" s="149">
        <v>48.1</v>
      </c>
      <c r="AN26" s="149">
        <v>42.6</v>
      </c>
      <c r="AO26" s="149">
        <v>9.3000000000000007</v>
      </c>
      <c r="AP26" s="149">
        <v>16.399999999999999</v>
      </c>
      <c r="AQ26" s="149">
        <v>33</v>
      </c>
      <c r="AR26" s="149">
        <v>33.799999999999997</v>
      </c>
      <c r="AS26" s="149">
        <v>33.200000000000003</v>
      </c>
      <c r="AT26" s="149">
        <v>45.5</v>
      </c>
      <c r="AU26" s="149">
        <v>45.8</v>
      </c>
      <c r="AV26" s="149">
        <v>39</v>
      </c>
      <c r="AW26" s="149">
        <v>15.3</v>
      </c>
    </row>
    <row r="27" spans="1:49" x14ac:dyDescent="0.25">
      <c r="A27" s="148" t="s">
        <v>200</v>
      </c>
      <c r="B27" s="149">
        <v>19.3</v>
      </c>
      <c r="C27" s="149">
        <v>29.7</v>
      </c>
      <c r="D27" s="149">
        <v>39</v>
      </c>
      <c r="E27" s="149">
        <v>31.3</v>
      </c>
      <c r="F27" s="149">
        <v>29.2</v>
      </c>
      <c r="G27" s="149">
        <v>30</v>
      </c>
      <c r="H27" s="149">
        <v>45.6</v>
      </c>
      <c r="I27" s="149">
        <v>24.3</v>
      </c>
      <c r="J27" s="149">
        <v>26.8</v>
      </c>
      <c r="K27" s="149">
        <v>30.2</v>
      </c>
      <c r="L27" s="149">
        <v>45</v>
      </c>
      <c r="M27" s="149">
        <v>24.8</v>
      </c>
      <c r="N27" s="149">
        <v>21.4</v>
      </c>
      <c r="O27" s="149">
        <v>22.2</v>
      </c>
      <c r="P27" s="149">
        <v>48.1</v>
      </c>
      <c r="Q27" s="149">
        <v>29.8</v>
      </c>
      <c r="R27" s="149">
        <v>19.100000000000001</v>
      </c>
      <c r="S27" s="149">
        <v>29.8</v>
      </c>
      <c r="T27" s="149">
        <v>47</v>
      </c>
      <c r="U27" s="149">
        <v>23.2</v>
      </c>
      <c r="V27" s="149">
        <v>17.3</v>
      </c>
      <c r="W27" s="149">
        <v>15.3</v>
      </c>
      <c r="X27" s="149">
        <v>45.8</v>
      </c>
      <c r="Y27" s="149">
        <v>39</v>
      </c>
      <c r="Z27" s="149">
        <v>20.8</v>
      </c>
      <c r="AA27" s="149">
        <v>39.299999999999997</v>
      </c>
      <c r="AB27" s="149">
        <v>38.1</v>
      </c>
      <c r="AC27" s="149">
        <v>22.6</v>
      </c>
      <c r="AD27" s="149">
        <v>25.8</v>
      </c>
      <c r="AE27" s="149">
        <v>51.6</v>
      </c>
      <c r="AF27" s="149">
        <v>40.299999999999997</v>
      </c>
      <c r="AG27" s="149">
        <v>8.1</v>
      </c>
      <c r="AH27" s="149">
        <v>15.5</v>
      </c>
      <c r="AI27" s="149">
        <v>38</v>
      </c>
      <c r="AJ27" s="149">
        <v>36.299999999999997</v>
      </c>
      <c r="AK27" s="149">
        <v>25.8</v>
      </c>
      <c r="AL27" s="149">
        <v>27.3</v>
      </c>
      <c r="AM27" s="149">
        <v>55.7</v>
      </c>
      <c r="AN27" s="149">
        <v>37.9</v>
      </c>
      <c r="AO27" s="149">
        <v>6.4</v>
      </c>
      <c r="AP27" s="149">
        <v>14.3</v>
      </c>
      <c r="AQ27" s="149">
        <v>27.1</v>
      </c>
      <c r="AR27" s="149">
        <v>33</v>
      </c>
      <c r="AS27" s="149">
        <v>39.9</v>
      </c>
      <c r="AT27" s="149">
        <v>43.7</v>
      </c>
      <c r="AU27" s="149">
        <v>28.7</v>
      </c>
      <c r="AV27" s="149">
        <v>46.1</v>
      </c>
      <c r="AW27" s="149">
        <v>25.2</v>
      </c>
    </row>
    <row r="28" spans="1:49" x14ac:dyDescent="0.25">
      <c r="A28" s="148" t="s">
        <v>201</v>
      </c>
      <c r="B28" s="149">
        <v>20.9</v>
      </c>
      <c r="C28" s="149">
        <v>29.2</v>
      </c>
      <c r="D28" s="149">
        <v>45.3</v>
      </c>
      <c r="E28" s="149">
        <v>25.5</v>
      </c>
      <c r="F28" s="149">
        <v>28.8</v>
      </c>
      <c r="G28" s="149">
        <v>24.8</v>
      </c>
      <c r="H28" s="149">
        <v>60.7</v>
      </c>
      <c r="I28" s="149">
        <v>14.5</v>
      </c>
      <c r="J28" s="149">
        <v>27.2</v>
      </c>
      <c r="K28" s="149">
        <v>33.200000000000003</v>
      </c>
      <c r="L28" s="149">
        <v>45.8</v>
      </c>
      <c r="M28" s="149">
        <v>21</v>
      </c>
      <c r="N28" s="149">
        <v>21.6</v>
      </c>
      <c r="O28" s="149">
        <v>17.899999999999999</v>
      </c>
      <c r="P28" s="149">
        <v>74.400000000000006</v>
      </c>
      <c r="Q28" s="149">
        <v>7.8</v>
      </c>
      <c r="R28" s="149">
        <v>20</v>
      </c>
      <c r="S28" s="149">
        <v>25.8</v>
      </c>
      <c r="T28" s="149">
        <v>54.6</v>
      </c>
      <c r="U28" s="149">
        <v>19.600000000000001</v>
      </c>
      <c r="V28" s="149">
        <v>20.8</v>
      </c>
      <c r="W28" s="149">
        <v>13.3</v>
      </c>
      <c r="X28" s="149">
        <v>40</v>
      </c>
      <c r="Y28" s="149">
        <v>46.7</v>
      </c>
      <c r="Z28" s="149">
        <v>18.8</v>
      </c>
      <c r="AA28" s="149">
        <v>39.799999999999997</v>
      </c>
      <c r="AB28" s="149">
        <v>40</v>
      </c>
      <c r="AC28" s="149">
        <v>20.2</v>
      </c>
      <c r="AD28" s="149">
        <v>26.9</v>
      </c>
      <c r="AE28" s="149">
        <v>44.2</v>
      </c>
      <c r="AF28" s="149">
        <v>44</v>
      </c>
      <c r="AG28" s="149">
        <v>11.7</v>
      </c>
      <c r="AH28" s="149">
        <v>16.100000000000001</v>
      </c>
      <c r="AI28" s="149">
        <v>34.6</v>
      </c>
      <c r="AJ28" s="149">
        <v>43.5</v>
      </c>
      <c r="AK28" s="149">
        <v>21.9</v>
      </c>
      <c r="AL28" s="149">
        <v>36.4</v>
      </c>
      <c r="AM28" s="149">
        <v>26.7</v>
      </c>
      <c r="AN28" s="149">
        <v>50.7</v>
      </c>
      <c r="AO28" s="149">
        <v>22.6</v>
      </c>
      <c r="AP28" s="149">
        <v>17.600000000000001</v>
      </c>
      <c r="AQ28" s="149">
        <v>25.3</v>
      </c>
      <c r="AR28" s="149">
        <v>43.4</v>
      </c>
      <c r="AS28" s="149">
        <v>31.4</v>
      </c>
      <c r="AT28" s="149">
        <v>38.200000000000003</v>
      </c>
      <c r="AU28" s="149">
        <v>30.8</v>
      </c>
      <c r="AV28" s="149">
        <v>49.8</v>
      </c>
      <c r="AW28" s="149">
        <v>19.399999999999999</v>
      </c>
    </row>
    <row r="29" spans="1:49" x14ac:dyDescent="0.25">
      <c r="A29" s="148" t="s">
        <v>202</v>
      </c>
      <c r="B29" s="149">
        <v>21.6</v>
      </c>
      <c r="C29" s="149">
        <v>32.799999999999997</v>
      </c>
      <c r="D29" s="149">
        <v>41.6</v>
      </c>
      <c r="E29" s="149">
        <v>25.6</v>
      </c>
      <c r="F29" s="149">
        <v>31.8</v>
      </c>
      <c r="G29" s="149">
        <v>33.700000000000003</v>
      </c>
      <c r="H29" s="149">
        <v>48.4</v>
      </c>
      <c r="I29" s="149">
        <v>17.899999999999999</v>
      </c>
      <c r="J29" s="149">
        <v>25.1</v>
      </c>
      <c r="K29" s="149">
        <v>30.5</v>
      </c>
      <c r="L29" s="149">
        <v>44.5</v>
      </c>
      <c r="M29" s="149">
        <v>25</v>
      </c>
      <c r="N29" s="149">
        <v>25.5</v>
      </c>
      <c r="O29" s="149">
        <v>25.6</v>
      </c>
      <c r="P29" s="149">
        <v>59.8</v>
      </c>
      <c r="Q29" s="149">
        <v>14.7</v>
      </c>
      <c r="R29" s="149">
        <v>20.6</v>
      </c>
      <c r="S29" s="149">
        <v>29.7</v>
      </c>
      <c r="T29" s="149">
        <v>45.6</v>
      </c>
      <c r="U29" s="149">
        <v>24.7</v>
      </c>
      <c r="V29" s="149">
        <v>28.3</v>
      </c>
      <c r="W29" s="149">
        <v>20.6</v>
      </c>
      <c r="X29" s="149">
        <v>48.5</v>
      </c>
      <c r="Y29" s="149">
        <v>30.9</v>
      </c>
      <c r="Z29" s="149">
        <v>19.399999999999999</v>
      </c>
      <c r="AA29" s="149">
        <v>26.7</v>
      </c>
      <c r="AB29" s="149">
        <v>47.3</v>
      </c>
      <c r="AC29" s="149">
        <v>26</v>
      </c>
      <c r="AD29" s="149">
        <v>23.7</v>
      </c>
      <c r="AE29" s="149">
        <v>51.6</v>
      </c>
      <c r="AF29" s="149">
        <v>29.5</v>
      </c>
      <c r="AG29" s="149">
        <v>18.899999999999999</v>
      </c>
      <c r="AH29" s="149">
        <v>16.5</v>
      </c>
      <c r="AI29" s="149">
        <v>31.7</v>
      </c>
      <c r="AJ29" s="149">
        <v>45.1</v>
      </c>
      <c r="AK29" s="149">
        <v>23.2</v>
      </c>
      <c r="AL29" s="149">
        <v>42.7</v>
      </c>
      <c r="AM29" s="149">
        <v>49.5</v>
      </c>
      <c r="AN29" s="149">
        <v>34.799999999999997</v>
      </c>
      <c r="AO29" s="149">
        <v>15.8</v>
      </c>
      <c r="AP29" s="149">
        <v>20.2</v>
      </c>
      <c r="AQ29" s="149">
        <v>36.1</v>
      </c>
      <c r="AR29" s="149">
        <v>37.4</v>
      </c>
      <c r="AS29" s="149">
        <v>26.5</v>
      </c>
      <c r="AT29" s="149">
        <v>39.9</v>
      </c>
      <c r="AU29" s="149">
        <v>37.200000000000003</v>
      </c>
      <c r="AV29" s="149">
        <v>40.9</v>
      </c>
      <c r="AW29" s="149">
        <v>21.9</v>
      </c>
    </row>
    <row r="30" spans="1:49" x14ac:dyDescent="0.25">
      <c r="A30" s="148" t="s">
        <v>203</v>
      </c>
      <c r="B30" s="149">
        <v>20.2</v>
      </c>
      <c r="C30" s="149">
        <v>27.8</v>
      </c>
      <c r="D30" s="149">
        <v>40.5</v>
      </c>
      <c r="E30" s="149">
        <v>31.7</v>
      </c>
      <c r="F30" s="149">
        <v>30.4</v>
      </c>
      <c r="G30" s="149">
        <v>24.3</v>
      </c>
      <c r="H30" s="149">
        <v>54.3</v>
      </c>
      <c r="I30" s="149">
        <v>21.3</v>
      </c>
      <c r="J30" s="149">
        <v>25.3</v>
      </c>
      <c r="K30" s="149">
        <v>27.6</v>
      </c>
      <c r="L30" s="149">
        <v>40</v>
      </c>
      <c r="M30" s="149">
        <v>32.4</v>
      </c>
      <c r="N30" s="149">
        <v>24.5</v>
      </c>
      <c r="O30" s="149">
        <v>23.3</v>
      </c>
      <c r="P30" s="149">
        <v>57.6</v>
      </c>
      <c r="Q30" s="149">
        <v>19.100000000000001</v>
      </c>
      <c r="R30" s="149">
        <v>18.600000000000001</v>
      </c>
      <c r="S30" s="149">
        <v>24.6</v>
      </c>
      <c r="T30" s="149">
        <v>46.4</v>
      </c>
      <c r="U30" s="149">
        <v>29</v>
      </c>
      <c r="V30" s="149">
        <v>29.8</v>
      </c>
      <c r="W30" s="149">
        <v>24.3</v>
      </c>
      <c r="X30" s="149">
        <v>45.6</v>
      </c>
      <c r="Y30" s="149">
        <v>30.1</v>
      </c>
      <c r="Z30" s="149">
        <v>17.8</v>
      </c>
      <c r="AA30" s="149">
        <v>29.5</v>
      </c>
      <c r="AB30" s="149">
        <v>41</v>
      </c>
      <c r="AC30" s="149">
        <v>29.5</v>
      </c>
      <c r="AD30" s="149">
        <v>24.2</v>
      </c>
      <c r="AE30" s="149">
        <v>35.6</v>
      </c>
      <c r="AF30" s="149">
        <v>53.6</v>
      </c>
      <c r="AG30" s="149">
        <v>10.9</v>
      </c>
      <c r="AH30" s="149">
        <v>17.899999999999999</v>
      </c>
      <c r="AI30" s="149">
        <v>23.2</v>
      </c>
      <c r="AJ30" s="149">
        <v>50.4</v>
      </c>
      <c r="AK30" s="149">
        <v>26.4</v>
      </c>
      <c r="AL30" s="149">
        <v>32.200000000000003</v>
      </c>
      <c r="AM30" s="149">
        <v>27.1</v>
      </c>
      <c r="AN30" s="149">
        <v>40.4</v>
      </c>
      <c r="AO30" s="149">
        <v>32.6</v>
      </c>
      <c r="AP30" s="149">
        <v>17.600000000000001</v>
      </c>
      <c r="AQ30" s="149">
        <v>29</v>
      </c>
      <c r="AR30" s="149">
        <v>38.1</v>
      </c>
      <c r="AS30" s="149">
        <v>32.9</v>
      </c>
      <c r="AT30" s="149">
        <v>40.299999999999997</v>
      </c>
      <c r="AU30" s="149">
        <v>22</v>
      </c>
      <c r="AV30" s="149">
        <v>55.4</v>
      </c>
      <c r="AW30" s="149">
        <v>22.6</v>
      </c>
    </row>
    <row r="31" spans="1:49" x14ac:dyDescent="0.25">
      <c r="A31" s="148" t="s">
        <v>206</v>
      </c>
      <c r="B31" s="149">
        <v>19</v>
      </c>
      <c r="C31" s="149">
        <v>29.2</v>
      </c>
      <c r="D31" s="149">
        <v>42</v>
      </c>
      <c r="E31" s="149">
        <v>28.8</v>
      </c>
      <c r="F31" s="149">
        <v>30.4</v>
      </c>
      <c r="G31" s="149">
        <v>24.5</v>
      </c>
      <c r="H31" s="149">
        <v>55.1</v>
      </c>
      <c r="I31" s="149">
        <v>20.399999999999999</v>
      </c>
      <c r="J31" s="149">
        <v>22.7</v>
      </c>
      <c r="K31" s="149">
        <v>25.7</v>
      </c>
      <c r="L31" s="149">
        <v>48</v>
      </c>
      <c r="M31" s="149">
        <v>26.3</v>
      </c>
      <c r="N31" s="149">
        <v>25.9</v>
      </c>
      <c r="O31" s="149">
        <v>20.7</v>
      </c>
      <c r="P31" s="149">
        <v>62.6</v>
      </c>
      <c r="Q31" s="149">
        <v>16.7</v>
      </c>
      <c r="R31" s="149">
        <v>19</v>
      </c>
      <c r="S31" s="149">
        <v>30.1</v>
      </c>
      <c r="T31" s="149">
        <v>46</v>
      </c>
      <c r="U31" s="149">
        <v>23.9</v>
      </c>
      <c r="V31" s="149">
        <v>33.200000000000003</v>
      </c>
      <c r="W31" s="149">
        <v>27</v>
      </c>
      <c r="X31" s="149">
        <v>59.5</v>
      </c>
      <c r="Y31" s="149">
        <v>13.5</v>
      </c>
      <c r="Z31" s="149">
        <v>15.6</v>
      </c>
      <c r="AA31" s="149">
        <v>18.8</v>
      </c>
      <c r="AB31" s="149">
        <v>47.4</v>
      </c>
      <c r="AC31" s="149">
        <v>33.799999999999997</v>
      </c>
      <c r="AD31" s="149">
        <v>23.8</v>
      </c>
      <c r="AE31" s="149">
        <v>26.1</v>
      </c>
      <c r="AF31" s="149">
        <v>53.1</v>
      </c>
      <c r="AG31" s="149">
        <v>20.8</v>
      </c>
      <c r="AH31" s="149">
        <v>17</v>
      </c>
      <c r="AI31" s="149">
        <v>32.200000000000003</v>
      </c>
      <c r="AJ31" s="149">
        <v>39.799999999999997</v>
      </c>
      <c r="AK31" s="149">
        <v>28</v>
      </c>
      <c r="AL31" s="149">
        <v>33.799999999999997</v>
      </c>
      <c r="AM31" s="149">
        <v>24.4</v>
      </c>
      <c r="AN31" s="149">
        <v>46.9</v>
      </c>
      <c r="AO31" s="149">
        <v>28.6</v>
      </c>
      <c r="AP31" s="149">
        <v>17.100000000000001</v>
      </c>
      <c r="AQ31" s="149">
        <v>32.6</v>
      </c>
      <c r="AR31" s="149">
        <v>36.1</v>
      </c>
      <c r="AS31" s="149">
        <v>31.4</v>
      </c>
      <c r="AT31" s="149">
        <v>37.299999999999997</v>
      </c>
      <c r="AU31" s="149">
        <v>29.7</v>
      </c>
      <c r="AV31" s="149">
        <v>46.6</v>
      </c>
      <c r="AW31" s="149">
        <v>23.7</v>
      </c>
    </row>
    <row r="32" spans="1:49" x14ac:dyDescent="0.25">
      <c r="A32" s="148" t="s">
        <v>207</v>
      </c>
      <c r="B32" s="149">
        <v>20.5</v>
      </c>
      <c r="C32" s="149">
        <v>31.7</v>
      </c>
      <c r="D32" s="149">
        <v>42</v>
      </c>
      <c r="E32" s="149">
        <v>26.3</v>
      </c>
      <c r="F32" s="149">
        <v>32.5</v>
      </c>
      <c r="G32" s="149">
        <v>27.2</v>
      </c>
      <c r="H32" s="149">
        <v>52.2</v>
      </c>
      <c r="I32" s="149">
        <v>20.7</v>
      </c>
      <c r="J32" s="149">
        <v>24.1</v>
      </c>
      <c r="K32" s="149">
        <v>33</v>
      </c>
      <c r="L32" s="149">
        <v>46.7</v>
      </c>
      <c r="M32" s="149">
        <v>20.3</v>
      </c>
      <c r="N32" s="149">
        <v>27.5</v>
      </c>
      <c r="O32" s="149">
        <v>20</v>
      </c>
      <c r="P32" s="149">
        <v>61.8</v>
      </c>
      <c r="Q32" s="149">
        <v>18.3</v>
      </c>
      <c r="R32" s="149">
        <v>17.3</v>
      </c>
      <c r="S32" s="149">
        <v>21.5</v>
      </c>
      <c r="T32" s="149">
        <v>53.5</v>
      </c>
      <c r="U32" s="149">
        <v>25</v>
      </c>
      <c r="V32" s="149">
        <v>38.799999999999997</v>
      </c>
      <c r="W32" s="149">
        <v>24.2</v>
      </c>
      <c r="X32" s="149">
        <v>57</v>
      </c>
      <c r="Y32" s="149">
        <v>18.8</v>
      </c>
      <c r="Z32" s="149">
        <v>20.5</v>
      </c>
      <c r="AA32" s="149">
        <v>24.2</v>
      </c>
      <c r="AB32" s="149">
        <v>46.9</v>
      </c>
      <c r="AC32" s="149">
        <v>28.9</v>
      </c>
      <c r="AD32" s="149">
        <v>18.7</v>
      </c>
      <c r="AE32" s="149">
        <v>46.3</v>
      </c>
      <c r="AF32" s="149">
        <v>44.1</v>
      </c>
      <c r="AG32" s="149">
        <v>9.6</v>
      </c>
      <c r="AH32" s="149">
        <v>17.899999999999999</v>
      </c>
      <c r="AI32" s="149">
        <v>26.6</v>
      </c>
      <c r="AJ32" s="149">
        <v>39.200000000000003</v>
      </c>
      <c r="AK32" s="149">
        <v>34.1</v>
      </c>
      <c r="AL32" s="149">
        <v>42.3</v>
      </c>
      <c r="AM32" s="149">
        <v>29.4</v>
      </c>
      <c r="AN32" s="149">
        <v>49.3</v>
      </c>
      <c r="AO32" s="149">
        <v>21.3</v>
      </c>
      <c r="AP32" s="149">
        <v>19</v>
      </c>
      <c r="AQ32" s="149">
        <v>35.1</v>
      </c>
      <c r="AR32" s="149">
        <v>35.200000000000003</v>
      </c>
      <c r="AS32" s="149">
        <v>29.7</v>
      </c>
      <c r="AT32" s="149">
        <v>39.700000000000003</v>
      </c>
      <c r="AU32" s="149">
        <v>32.6</v>
      </c>
      <c r="AV32" s="149">
        <v>40.200000000000003</v>
      </c>
      <c r="AW32" s="149">
        <v>27.2</v>
      </c>
    </row>
    <row r="33" spans="1:49" x14ac:dyDescent="0.25">
      <c r="A33" s="148" t="s">
        <v>208</v>
      </c>
      <c r="B33" s="149">
        <v>21.2</v>
      </c>
      <c r="C33" s="149">
        <v>32</v>
      </c>
      <c r="D33" s="149">
        <v>40.200000000000003</v>
      </c>
      <c r="E33" s="149">
        <v>27.8</v>
      </c>
      <c r="F33" s="149">
        <v>32.9</v>
      </c>
      <c r="G33" s="149">
        <v>30.7</v>
      </c>
      <c r="H33" s="149">
        <v>43.5</v>
      </c>
      <c r="I33" s="149">
        <v>25.8</v>
      </c>
      <c r="J33" s="149">
        <v>24.3</v>
      </c>
      <c r="K33" s="149">
        <v>32.9</v>
      </c>
      <c r="L33" s="149">
        <v>37.9</v>
      </c>
      <c r="M33" s="149">
        <v>29.2</v>
      </c>
      <c r="N33" s="149">
        <v>29.7</v>
      </c>
      <c r="O33" s="149">
        <v>30.5</v>
      </c>
      <c r="P33" s="149">
        <v>49</v>
      </c>
      <c r="Q33" s="149">
        <v>20.5</v>
      </c>
      <c r="R33" s="149">
        <v>19.7</v>
      </c>
      <c r="S33" s="149">
        <v>25.3</v>
      </c>
      <c r="T33" s="149">
        <v>40.4</v>
      </c>
      <c r="U33" s="149">
        <v>34.299999999999997</v>
      </c>
      <c r="V33" s="149">
        <v>23.2</v>
      </c>
      <c r="W33" s="149">
        <v>28.1</v>
      </c>
      <c r="X33" s="149">
        <v>43.8</v>
      </c>
      <c r="Y33" s="149">
        <v>28.1</v>
      </c>
      <c r="Z33" s="149">
        <v>19.600000000000001</v>
      </c>
      <c r="AA33" s="149">
        <v>25.3</v>
      </c>
      <c r="AB33" s="149">
        <v>47.5</v>
      </c>
      <c r="AC33" s="149">
        <v>27.2</v>
      </c>
      <c r="AD33" s="149">
        <v>20.100000000000001</v>
      </c>
      <c r="AE33" s="149">
        <v>42.2</v>
      </c>
      <c r="AF33" s="149">
        <v>36.9</v>
      </c>
      <c r="AG33" s="149">
        <v>20.9</v>
      </c>
      <c r="AH33" s="149">
        <v>16.399999999999999</v>
      </c>
      <c r="AI33" s="149">
        <v>29.3</v>
      </c>
      <c r="AJ33" s="149">
        <v>43.3</v>
      </c>
      <c r="AK33" s="149">
        <v>27.4</v>
      </c>
      <c r="AL33" s="149">
        <v>31.5</v>
      </c>
      <c r="AM33" s="149">
        <v>31.5</v>
      </c>
      <c r="AN33" s="149">
        <v>33.299999999999997</v>
      </c>
      <c r="AO33" s="149">
        <v>35.1</v>
      </c>
      <c r="AP33" s="149">
        <v>20.100000000000001</v>
      </c>
      <c r="AQ33" s="149">
        <v>34.4</v>
      </c>
      <c r="AR33" s="149">
        <v>40.4</v>
      </c>
      <c r="AS33" s="149">
        <v>25.2</v>
      </c>
      <c r="AT33" s="149">
        <v>42.4</v>
      </c>
      <c r="AU33" s="149">
        <v>28.1</v>
      </c>
      <c r="AV33" s="149">
        <v>40.299999999999997</v>
      </c>
      <c r="AW33" s="149">
        <v>31.6</v>
      </c>
    </row>
    <row r="34" spans="1:49" x14ac:dyDescent="0.25">
      <c r="A34" s="148" t="s">
        <v>209</v>
      </c>
      <c r="B34" s="149">
        <v>20.3</v>
      </c>
      <c r="C34" s="149">
        <v>26.6</v>
      </c>
      <c r="D34" s="149">
        <v>41.9</v>
      </c>
      <c r="E34" s="149">
        <v>31.5</v>
      </c>
      <c r="F34" s="149">
        <v>27.7</v>
      </c>
      <c r="G34" s="149">
        <v>25.7</v>
      </c>
      <c r="H34" s="149">
        <v>39.799999999999997</v>
      </c>
      <c r="I34" s="149">
        <v>34.5</v>
      </c>
      <c r="J34" s="149">
        <v>24.7</v>
      </c>
      <c r="K34" s="149">
        <v>26.8</v>
      </c>
      <c r="L34" s="149">
        <v>42</v>
      </c>
      <c r="M34" s="149">
        <v>31.2</v>
      </c>
      <c r="N34" s="149">
        <v>22.2</v>
      </c>
      <c r="O34" s="149">
        <v>21.2</v>
      </c>
      <c r="P34" s="149">
        <v>38.299999999999997</v>
      </c>
      <c r="Q34" s="149">
        <v>40.4</v>
      </c>
      <c r="R34" s="149">
        <v>19.600000000000001</v>
      </c>
      <c r="S34" s="149">
        <v>30.7</v>
      </c>
      <c r="T34" s="149">
        <v>48</v>
      </c>
      <c r="U34" s="149">
        <v>21.2</v>
      </c>
      <c r="V34" s="149">
        <v>25.5</v>
      </c>
      <c r="W34" s="149">
        <v>30.8</v>
      </c>
      <c r="X34" s="149">
        <v>49.5</v>
      </c>
      <c r="Y34" s="149">
        <v>19.8</v>
      </c>
      <c r="Z34" s="149">
        <v>19.7</v>
      </c>
      <c r="AA34" s="149">
        <v>29.8</v>
      </c>
      <c r="AB34" s="149">
        <v>45.4</v>
      </c>
      <c r="AC34" s="149">
        <v>24.8</v>
      </c>
      <c r="AD34" s="149">
        <v>20.6</v>
      </c>
      <c r="AE34" s="149">
        <v>33.6</v>
      </c>
      <c r="AF34" s="149">
        <v>45.3</v>
      </c>
      <c r="AG34" s="149">
        <v>21.1</v>
      </c>
      <c r="AH34" s="149">
        <v>18.8</v>
      </c>
      <c r="AI34" s="149">
        <v>35.200000000000003</v>
      </c>
      <c r="AJ34" s="149">
        <v>31.2</v>
      </c>
      <c r="AK34" s="149">
        <v>33.6</v>
      </c>
      <c r="AL34" s="149">
        <v>39.9</v>
      </c>
      <c r="AM34" s="149">
        <v>35.200000000000003</v>
      </c>
      <c r="AN34" s="149">
        <v>48.9</v>
      </c>
      <c r="AO34" s="149">
        <v>15.9</v>
      </c>
      <c r="AP34" s="149">
        <v>17.600000000000001</v>
      </c>
      <c r="AQ34" s="149">
        <v>24</v>
      </c>
      <c r="AR34" s="149">
        <v>40.9</v>
      </c>
      <c r="AS34" s="149">
        <v>35.1</v>
      </c>
      <c r="AT34" s="149">
        <v>33.799999999999997</v>
      </c>
      <c r="AU34" s="149">
        <v>26.5</v>
      </c>
      <c r="AV34" s="149">
        <v>36.6</v>
      </c>
      <c r="AW34" s="149">
        <v>36.9</v>
      </c>
    </row>
    <row r="35" spans="1:49" x14ac:dyDescent="0.25">
      <c r="A35" s="148" t="s">
        <v>210</v>
      </c>
      <c r="B35" s="148">
        <v>21.1</v>
      </c>
      <c r="C35" s="148">
        <v>24.4</v>
      </c>
      <c r="D35" s="148">
        <v>43.6</v>
      </c>
      <c r="E35" s="148">
        <v>32</v>
      </c>
      <c r="F35" s="148">
        <v>28</v>
      </c>
      <c r="G35" s="148">
        <v>20.6</v>
      </c>
      <c r="H35" s="148">
        <v>47.5</v>
      </c>
      <c r="I35" s="148">
        <v>31.9</v>
      </c>
      <c r="J35" s="148">
        <v>23.9</v>
      </c>
      <c r="K35" s="148">
        <v>19.399999999999999</v>
      </c>
      <c r="L35" s="148">
        <v>47.2</v>
      </c>
      <c r="M35" s="148">
        <v>33.4</v>
      </c>
      <c r="N35" s="148">
        <v>21.3</v>
      </c>
      <c r="O35" s="148">
        <v>13.7</v>
      </c>
      <c r="P35" s="148">
        <v>50.9</v>
      </c>
      <c r="Q35" s="148">
        <v>35.5</v>
      </c>
      <c r="R35" s="148">
        <v>18.600000000000001</v>
      </c>
      <c r="S35" s="148">
        <v>26.7</v>
      </c>
      <c r="T35" s="148">
        <v>48.5</v>
      </c>
      <c r="U35" s="148">
        <v>24.8</v>
      </c>
      <c r="V35" s="148">
        <v>23.9</v>
      </c>
      <c r="W35" s="148">
        <v>47.3</v>
      </c>
      <c r="X35" s="148">
        <v>24.7</v>
      </c>
      <c r="Y35" s="148">
        <v>28</v>
      </c>
      <c r="Z35" s="148">
        <v>18.5</v>
      </c>
      <c r="AA35" s="148">
        <v>28.4</v>
      </c>
      <c r="AB35" s="148">
        <v>34.9</v>
      </c>
      <c r="AC35" s="148">
        <v>36.700000000000003</v>
      </c>
      <c r="AD35" s="148">
        <v>20.399999999999999</v>
      </c>
      <c r="AE35" s="148">
        <v>32.200000000000003</v>
      </c>
      <c r="AF35" s="148">
        <v>46.2</v>
      </c>
      <c r="AG35" s="148">
        <v>21.6</v>
      </c>
      <c r="AH35" s="148">
        <v>16.5</v>
      </c>
      <c r="AI35" s="148">
        <v>31</v>
      </c>
      <c r="AJ35" s="148">
        <v>31.9</v>
      </c>
      <c r="AK35" s="148">
        <v>37.200000000000003</v>
      </c>
      <c r="AL35" s="148">
        <v>34.4</v>
      </c>
      <c r="AM35" s="148">
        <v>26.8</v>
      </c>
      <c r="AN35" s="148">
        <v>37</v>
      </c>
      <c r="AO35" s="148">
        <v>36.200000000000003</v>
      </c>
      <c r="AP35" s="148">
        <v>20.5</v>
      </c>
      <c r="AQ35" s="148">
        <v>26.1</v>
      </c>
      <c r="AR35" s="148">
        <v>42.3</v>
      </c>
      <c r="AS35" s="148">
        <v>31.6</v>
      </c>
      <c r="AT35" s="148">
        <v>38.4</v>
      </c>
      <c r="AU35" s="148">
        <v>23.3</v>
      </c>
      <c r="AV35" s="148">
        <v>48.8</v>
      </c>
      <c r="AW35" s="148">
        <v>27.9</v>
      </c>
    </row>
    <row r="36" spans="1:49" x14ac:dyDescent="0.25">
      <c r="A36" s="148" t="s">
        <v>211</v>
      </c>
      <c r="B36" s="148">
        <v>19.899999999999999</v>
      </c>
      <c r="C36" s="148">
        <v>28.1</v>
      </c>
      <c r="D36" s="148">
        <v>38.1</v>
      </c>
      <c r="E36" s="148">
        <v>33.799999999999997</v>
      </c>
      <c r="F36" s="148">
        <v>27.2</v>
      </c>
      <c r="G36" s="148">
        <v>25.1</v>
      </c>
      <c r="H36" s="148">
        <v>51.3</v>
      </c>
      <c r="I36" s="148">
        <v>23.6</v>
      </c>
      <c r="J36" s="148">
        <v>23</v>
      </c>
      <c r="K36" s="148">
        <v>27.7</v>
      </c>
      <c r="L36" s="148">
        <v>39.200000000000003</v>
      </c>
      <c r="M36" s="148">
        <v>33.200000000000003</v>
      </c>
      <c r="N36" s="148">
        <v>20.6</v>
      </c>
      <c r="O36" s="148">
        <v>22</v>
      </c>
      <c r="P36" s="148">
        <v>57.3</v>
      </c>
      <c r="Q36" s="148">
        <v>20.8</v>
      </c>
      <c r="R36" s="148">
        <v>16.899999999999999</v>
      </c>
      <c r="S36" s="148">
        <v>25.9</v>
      </c>
      <c r="T36" s="148">
        <v>44.4</v>
      </c>
      <c r="U36" s="148">
        <v>29.6</v>
      </c>
      <c r="V36" s="148">
        <v>27.5</v>
      </c>
      <c r="W36" s="148">
        <v>17.2</v>
      </c>
      <c r="X36" s="148">
        <v>49.5</v>
      </c>
      <c r="Y36" s="148">
        <v>33.299999999999997</v>
      </c>
      <c r="Z36" s="148">
        <v>16</v>
      </c>
      <c r="AA36" s="148">
        <v>23.9</v>
      </c>
      <c r="AB36" s="148">
        <v>39.4</v>
      </c>
      <c r="AC36" s="148">
        <v>36.799999999999997</v>
      </c>
      <c r="AD36" s="148">
        <v>22.1</v>
      </c>
      <c r="AE36" s="148">
        <v>30.7</v>
      </c>
      <c r="AF36" s="148">
        <v>41.6</v>
      </c>
      <c r="AG36" s="148">
        <v>27.8</v>
      </c>
      <c r="AH36" s="148">
        <v>18</v>
      </c>
      <c r="AI36" s="148">
        <v>26.3</v>
      </c>
      <c r="AJ36" s="148">
        <v>40.1</v>
      </c>
      <c r="AK36" s="148">
        <v>33.5</v>
      </c>
      <c r="AL36" s="148">
        <v>34.5</v>
      </c>
      <c r="AM36" s="148">
        <v>30.4</v>
      </c>
      <c r="AN36" s="148">
        <v>49.2</v>
      </c>
      <c r="AO36" s="148">
        <v>20.399999999999999</v>
      </c>
      <c r="AP36" s="148">
        <v>19.100000000000001</v>
      </c>
      <c r="AQ36" s="148">
        <v>29.7</v>
      </c>
      <c r="AR36" s="148">
        <v>35.299999999999997</v>
      </c>
      <c r="AS36" s="148">
        <v>35</v>
      </c>
      <c r="AT36" s="148">
        <v>35.9</v>
      </c>
      <c r="AU36" s="148">
        <v>27.2</v>
      </c>
      <c r="AV36" s="148">
        <v>45.8</v>
      </c>
      <c r="AW36" s="148">
        <v>27</v>
      </c>
    </row>
    <row r="37" spans="1:49" x14ac:dyDescent="0.25">
      <c r="A37" s="148" t="s">
        <v>212</v>
      </c>
      <c r="B37" s="148">
        <v>20.9</v>
      </c>
      <c r="C37" s="148">
        <v>23.6</v>
      </c>
      <c r="D37" s="148">
        <v>41.2</v>
      </c>
      <c r="E37" s="148">
        <v>35.200000000000003</v>
      </c>
      <c r="F37" s="148">
        <v>30.3</v>
      </c>
      <c r="G37" s="148">
        <v>25.2</v>
      </c>
      <c r="H37" s="148">
        <v>53.3</v>
      </c>
      <c r="I37" s="148">
        <v>21.5</v>
      </c>
      <c r="J37" s="148">
        <v>23.4</v>
      </c>
      <c r="K37" s="148">
        <v>26</v>
      </c>
      <c r="L37" s="148">
        <v>38.4</v>
      </c>
      <c r="M37" s="148">
        <v>35.700000000000003</v>
      </c>
      <c r="N37" s="148">
        <v>23.4</v>
      </c>
      <c r="O37" s="148">
        <v>25.1</v>
      </c>
      <c r="P37" s="148">
        <v>55.2</v>
      </c>
      <c r="Q37" s="148">
        <v>19.600000000000001</v>
      </c>
      <c r="R37" s="148">
        <v>18</v>
      </c>
      <c r="S37" s="148">
        <v>21.6</v>
      </c>
      <c r="T37" s="148">
        <v>51.6</v>
      </c>
      <c r="U37" s="148">
        <v>26.8</v>
      </c>
      <c r="V37" s="148">
        <v>29.3</v>
      </c>
      <c r="W37" s="148">
        <v>28.8</v>
      </c>
      <c r="X37" s="148">
        <v>51</v>
      </c>
      <c r="Y37" s="148">
        <v>20.2</v>
      </c>
      <c r="Z37" s="148">
        <v>16</v>
      </c>
      <c r="AA37" s="148">
        <v>15.4</v>
      </c>
      <c r="AB37" s="148">
        <v>43.5</v>
      </c>
      <c r="AC37" s="148">
        <v>41</v>
      </c>
      <c r="AD37" s="148">
        <v>22.6</v>
      </c>
      <c r="AE37" s="148">
        <v>38</v>
      </c>
      <c r="AF37" s="148">
        <v>37.5</v>
      </c>
      <c r="AG37" s="148">
        <v>24.5</v>
      </c>
      <c r="AH37" s="148">
        <v>15.1</v>
      </c>
      <c r="AI37" s="148">
        <v>24.4</v>
      </c>
      <c r="AJ37" s="148">
        <v>40.299999999999997</v>
      </c>
      <c r="AK37" s="148">
        <v>35.299999999999997</v>
      </c>
      <c r="AL37" s="148">
        <v>32.6</v>
      </c>
      <c r="AM37" s="148">
        <v>24.9</v>
      </c>
      <c r="AN37" s="148">
        <v>43.7</v>
      </c>
      <c r="AO37" s="148">
        <v>31.5</v>
      </c>
      <c r="AP37" s="148">
        <v>21.3</v>
      </c>
      <c r="AQ37" s="148">
        <v>23.6</v>
      </c>
      <c r="AR37" s="148">
        <v>40.200000000000003</v>
      </c>
      <c r="AS37" s="148">
        <v>36.200000000000003</v>
      </c>
      <c r="AT37" s="148">
        <v>41.9</v>
      </c>
      <c r="AU37" s="148">
        <v>21.8</v>
      </c>
      <c r="AV37" s="148">
        <v>58</v>
      </c>
      <c r="AW37" s="148">
        <v>20.2</v>
      </c>
    </row>
    <row r="38" spans="1:49" x14ac:dyDescent="0.25">
      <c r="A38" s="148" t="s">
        <v>213</v>
      </c>
      <c r="B38" s="148">
        <v>19.5</v>
      </c>
      <c r="C38" s="148">
        <v>25.8</v>
      </c>
      <c r="D38" s="148">
        <v>40.200000000000003</v>
      </c>
      <c r="E38" s="148">
        <v>33.9</v>
      </c>
      <c r="F38" s="148">
        <v>27.2</v>
      </c>
      <c r="G38" s="148">
        <v>34.9</v>
      </c>
      <c r="H38" s="148">
        <v>44.7</v>
      </c>
      <c r="I38" s="148">
        <v>20.399999999999999</v>
      </c>
      <c r="J38" s="148">
        <v>23.3</v>
      </c>
      <c r="K38" s="148">
        <v>24.3</v>
      </c>
      <c r="L38" s="148">
        <v>41.1</v>
      </c>
      <c r="M38" s="148">
        <v>34.5</v>
      </c>
      <c r="N38" s="148">
        <v>18.7</v>
      </c>
      <c r="O38" s="148">
        <v>32.6</v>
      </c>
      <c r="P38" s="148">
        <v>51.9</v>
      </c>
      <c r="Q38" s="148">
        <v>15.5</v>
      </c>
      <c r="R38" s="148">
        <v>15.2</v>
      </c>
      <c r="S38" s="148">
        <v>24.6</v>
      </c>
      <c r="T38" s="148">
        <v>47.8</v>
      </c>
      <c r="U38" s="148">
        <v>27.6</v>
      </c>
      <c r="V38" s="148">
        <v>30.2</v>
      </c>
      <c r="W38" s="148">
        <v>23.1</v>
      </c>
      <c r="X38" s="148">
        <v>39.799999999999997</v>
      </c>
      <c r="Y38" s="148">
        <v>37</v>
      </c>
      <c r="Z38" s="148">
        <v>17.5</v>
      </c>
      <c r="AA38" s="148">
        <v>18.100000000000001</v>
      </c>
      <c r="AB38" s="148">
        <v>44</v>
      </c>
      <c r="AC38" s="148">
        <v>37.9</v>
      </c>
      <c r="AD38" s="148">
        <v>25</v>
      </c>
      <c r="AE38" s="148">
        <v>39</v>
      </c>
      <c r="AF38" s="148">
        <v>39.9</v>
      </c>
      <c r="AG38" s="148">
        <v>21.1</v>
      </c>
      <c r="AH38" s="148">
        <v>15.5</v>
      </c>
      <c r="AI38" s="148">
        <v>27.1</v>
      </c>
      <c r="AJ38" s="148">
        <v>27.3</v>
      </c>
      <c r="AK38" s="148">
        <v>45.6</v>
      </c>
      <c r="AL38" s="148">
        <v>23.7</v>
      </c>
      <c r="AM38" s="148">
        <v>31</v>
      </c>
      <c r="AN38" s="148">
        <v>36.299999999999997</v>
      </c>
      <c r="AO38" s="148">
        <v>32.700000000000003</v>
      </c>
      <c r="AP38" s="148">
        <v>18.7</v>
      </c>
      <c r="AQ38" s="148">
        <v>28.1</v>
      </c>
      <c r="AR38" s="148">
        <v>38.5</v>
      </c>
      <c r="AS38" s="148">
        <v>33.299999999999997</v>
      </c>
      <c r="AT38" s="148">
        <v>41.8</v>
      </c>
      <c r="AU38" s="148">
        <v>40</v>
      </c>
      <c r="AV38" s="148">
        <v>38.4</v>
      </c>
      <c r="AW38" s="148">
        <v>21.6</v>
      </c>
    </row>
    <row r="39" spans="1:49" x14ac:dyDescent="0.25">
      <c r="A39" s="148" t="s">
        <v>216</v>
      </c>
      <c r="B39" s="148">
        <v>20.2</v>
      </c>
      <c r="C39" s="148">
        <v>24.8</v>
      </c>
      <c r="D39" s="148">
        <v>37.5</v>
      </c>
      <c r="E39" s="148">
        <v>37.799999999999997</v>
      </c>
      <c r="F39" s="148">
        <v>31.5</v>
      </c>
      <c r="G39" s="148">
        <v>28.6</v>
      </c>
      <c r="H39" s="148">
        <v>42.1</v>
      </c>
      <c r="I39" s="148">
        <v>29.4</v>
      </c>
      <c r="J39" s="148">
        <v>24</v>
      </c>
      <c r="K39" s="148">
        <v>23.6</v>
      </c>
      <c r="L39" s="148">
        <v>41.3</v>
      </c>
      <c r="M39" s="148">
        <v>35.1</v>
      </c>
      <c r="N39" s="148">
        <v>28.7</v>
      </c>
      <c r="O39" s="148">
        <v>27.9</v>
      </c>
      <c r="P39" s="148">
        <v>43.7</v>
      </c>
      <c r="Q39" s="148">
        <v>28.3</v>
      </c>
      <c r="R39" s="148">
        <v>18.8</v>
      </c>
      <c r="S39" s="148">
        <v>24.1</v>
      </c>
      <c r="T39" s="148">
        <v>46.3</v>
      </c>
      <c r="U39" s="148">
        <v>29.6</v>
      </c>
      <c r="V39" s="148">
        <v>22.9</v>
      </c>
      <c r="W39" s="148">
        <v>26.5</v>
      </c>
      <c r="X39" s="148">
        <v>42.2</v>
      </c>
      <c r="Y39" s="148">
        <v>31.3</v>
      </c>
      <c r="Z39" s="148">
        <v>16.600000000000001</v>
      </c>
      <c r="AA39" s="148">
        <v>18.899999999999999</v>
      </c>
      <c r="AB39" s="148">
        <v>45.4</v>
      </c>
      <c r="AC39" s="148">
        <v>35.6</v>
      </c>
      <c r="AD39" s="148">
        <v>24</v>
      </c>
      <c r="AE39" s="148">
        <v>24.2</v>
      </c>
      <c r="AF39" s="148">
        <v>34.200000000000003</v>
      </c>
      <c r="AG39" s="148">
        <v>41.7</v>
      </c>
      <c r="AH39" s="148">
        <v>16.7</v>
      </c>
      <c r="AI39" s="148">
        <v>28</v>
      </c>
      <c r="AJ39" s="148">
        <v>26.8</v>
      </c>
      <c r="AK39" s="148">
        <v>45.2</v>
      </c>
      <c r="AL39" s="148">
        <v>23.6</v>
      </c>
      <c r="AM39" s="148">
        <v>23</v>
      </c>
      <c r="AN39" s="148">
        <v>27.3</v>
      </c>
      <c r="AO39" s="148">
        <v>49.7</v>
      </c>
      <c r="AP39" s="148">
        <v>18.8</v>
      </c>
      <c r="AQ39" s="148">
        <v>26.2</v>
      </c>
      <c r="AR39" s="148">
        <v>32.5</v>
      </c>
      <c r="AS39" s="148">
        <v>41.4</v>
      </c>
      <c r="AT39" s="148">
        <v>41.3</v>
      </c>
      <c r="AU39" s="148">
        <v>32.9</v>
      </c>
      <c r="AV39" s="148">
        <v>46.7</v>
      </c>
      <c r="AW39" s="148">
        <v>20.3</v>
      </c>
    </row>
    <row r="40" spans="1:49" x14ac:dyDescent="0.25">
      <c r="A40" s="148" t="s">
        <v>222</v>
      </c>
      <c r="B40" s="148">
        <v>21</v>
      </c>
      <c r="C40" s="148">
        <v>25.8</v>
      </c>
      <c r="D40" s="148">
        <v>40.200000000000003</v>
      </c>
      <c r="E40" s="148">
        <v>34</v>
      </c>
      <c r="F40" s="148">
        <v>28.6</v>
      </c>
      <c r="G40" s="148">
        <v>34.1</v>
      </c>
      <c r="H40" s="148">
        <v>36.700000000000003</v>
      </c>
      <c r="I40" s="148">
        <v>29.1</v>
      </c>
      <c r="J40" s="148">
        <v>23.2</v>
      </c>
      <c r="K40" s="148">
        <v>28.8</v>
      </c>
      <c r="L40" s="148">
        <v>36.799999999999997</v>
      </c>
      <c r="M40" s="148">
        <v>34.299999999999997</v>
      </c>
      <c r="N40" s="148">
        <v>23.9</v>
      </c>
      <c r="O40" s="148">
        <v>36.700000000000003</v>
      </c>
      <c r="P40" s="148">
        <v>33</v>
      </c>
      <c r="Q40" s="148">
        <v>30.3</v>
      </c>
      <c r="R40" s="148">
        <v>17.2</v>
      </c>
      <c r="S40" s="148">
        <v>29</v>
      </c>
      <c r="T40" s="148">
        <v>40</v>
      </c>
      <c r="U40" s="148">
        <v>31</v>
      </c>
      <c r="V40" s="148">
        <v>16.8</v>
      </c>
      <c r="W40" s="148">
        <v>10</v>
      </c>
      <c r="X40" s="148">
        <v>58.3</v>
      </c>
      <c r="Y40" s="148">
        <v>31.7</v>
      </c>
      <c r="Z40" s="148">
        <v>15.7</v>
      </c>
      <c r="AA40" s="148">
        <v>19.8</v>
      </c>
      <c r="AB40" s="148">
        <v>37.6</v>
      </c>
      <c r="AC40" s="148">
        <v>42.6</v>
      </c>
      <c r="AD40" s="148">
        <v>24.1</v>
      </c>
      <c r="AE40" s="148">
        <v>32.299999999999997</v>
      </c>
      <c r="AF40" s="148">
        <v>46.8</v>
      </c>
      <c r="AG40" s="148">
        <v>20.9</v>
      </c>
      <c r="AH40" s="148">
        <v>17.2</v>
      </c>
      <c r="AI40" s="148">
        <v>28.1</v>
      </c>
      <c r="AJ40" s="148">
        <v>30</v>
      </c>
      <c r="AK40" s="148">
        <v>41.9</v>
      </c>
      <c r="AL40" s="148">
        <v>27.7</v>
      </c>
      <c r="AM40" s="148">
        <v>22.9</v>
      </c>
      <c r="AN40" s="148">
        <v>32.4</v>
      </c>
      <c r="AO40" s="148">
        <v>44.7</v>
      </c>
      <c r="AP40" s="148">
        <v>21.5</v>
      </c>
      <c r="AQ40" s="148">
        <v>23.2</v>
      </c>
      <c r="AR40" s="148">
        <v>44.2</v>
      </c>
      <c r="AS40" s="148">
        <v>32.6</v>
      </c>
      <c r="AT40" s="148">
        <v>38.299999999999997</v>
      </c>
      <c r="AU40" s="148">
        <v>37</v>
      </c>
      <c r="AV40" s="148">
        <v>39.200000000000003</v>
      </c>
      <c r="AW40" s="148">
        <v>23.8</v>
      </c>
    </row>
  </sheetData>
  <mergeCells count="18">
    <mergeCell ref="AT2:AW2"/>
    <mergeCell ref="AP1:AW1"/>
    <mergeCell ref="AH1:AO1"/>
    <mergeCell ref="V2:Y2"/>
    <mergeCell ref="AD2:AG2"/>
    <mergeCell ref="AH2:AK2"/>
    <mergeCell ref="AL2:AO2"/>
    <mergeCell ref="Z2:AC2"/>
    <mergeCell ref="R2:U2"/>
    <mergeCell ref="R1:Y1"/>
    <mergeCell ref="Z1:AG1"/>
    <mergeCell ref="AP2:AS2"/>
    <mergeCell ref="B1:I1"/>
    <mergeCell ref="J1:Q1"/>
    <mergeCell ref="B2:E2"/>
    <mergeCell ref="F2:I2"/>
    <mergeCell ref="J2:M2"/>
    <mergeCell ref="N2:Q2"/>
  </mergeCells>
  <phoneticPr fontId="21"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0898-24B2-45CC-A8FA-3CD45D040C90}">
  <dimension ref="A1:AG40"/>
  <sheetViews>
    <sheetView tabSelected="1" workbookViewId="0">
      <selection activeCell="F45" sqref="F45"/>
    </sheetView>
  </sheetViews>
  <sheetFormatPr baseColWidth="10" defaultColWidth="10.625" defaultRowHeight="15" x14ac:dyDescent="0.25"/>
  <cols>
    <col min="2" max="2" width="15.625" customWidth="1"/>
    <col min="3" max="3" width="15.875" customWidth="1"/>
    <col min="7" max="8" width="15.625" customWidth="1"/>
    <col min="9" max="18" width="16" customWidth="1"/>
  </cols>
  <sheetData>
    <row r="1" spans="1:33" x14ac:dyDescent="0.25">
      <c r="A1" s="214" t="s">
        <v>33</v>
      </c>
      <c r="B1" s="214"/>
      <c r="C1" s="214"/>
      <c r="F1" s="216" t="s">
        <v>24</v>
      </c>
      <c r="G1" s="216"/>
      <c r="H1" s="216"/>
      <c r="I1" s="216"/>
      <c r="J1" s="216"/>
      <c r="K1" s="216"/>
      <c r="L1" s="216"/>
      <c r="M1" s="216"/>
      <c r="N1" s="216"/>
      <c r="O1" s="216"/>
      <c r="P1" s="216"/>
      <c r="Q1" s="216"/>
      <c r="R1" s="217"/>
    </row>
    <row r="2" spans="1:33" x14ac:dyDescent="0.25">
      <c r="A2" s="143"/>
      <c r="B2" s="212" t="s">
        <v>25</v>
      </c>
      <c r="C2" s="213"/>
      <c r="F2" s="136"/>
      <c r="G2" s="215" t="s">
        <v>25</v>
      </c>
      <c r="H2" s="213"/>
      <c r="I2" s="212" t="s">
        <v>1</v>
      </c>
      <c r="J2" s="212"/>
      <c r="K2" s="212" t="s">
        <v>2</v>
      </c>
      <c r="L2" s="213"/>
      <c r="M2" s="212" t="s">
        <v>3</v>
      </c>
      <c r="N2" s="213"/>
      <c r="O2" s="212" t="s">
        <v>4</v>
      </c>
      <c r="P2" s="213"/>
      <c r="Q2" s="215" t="s">
        <v>5</v>
      </c>
      <c r="R2" s="213"/>
    </row>
    <row r="3" spans="1:33" ht="30" customHeight="1" x14ac:dyDescent="0.25">
      <c r="A3" s="143"/>
      <c r="B3" s="142" t="s">
        <v>6</v>
      </c>
      <c r="C3" s="145" t="s">
        <v>7</v>
      </c>
      <c r="G3" s="137" t="s">
        <v>6</v>
      </c>
      <c r="H3" s="138" t="s">
        <v>7</v>
      </c>
      <c r="I3" s="139" t="s">
        <v>6</v>
      </c>
      <c r="J3" s="140" t="s">
        <v>7</v>
      </c>
      <c r="K3" s="141" t="s">
        <v>6</v>
      </c>
      <c r="L3" s="140" t="s">
        <v>7</v>
      </c>
      <c r="M3" s="141" t="s">
        <v>6</v>
      </c>
      <c r="N3" s="140" t="s">
        <v>7</v>
      </c>
      <c r="O3" s="141" t="s">
        <v>6</v>
      </c>
      <c r="P3" s="140" t="s">
        <v>7</v>
      </c>
      <c r="Q3" s="141" t="s">
        <v>6</v>
      </c>
      <c r="R3" s="140" t="s">
        <v>7</v>
      </c>
    </row>
    <row r="4" spans="1:33" x14ac:dyDescent="0.25">
      <c r="A4" s="144">
        <f>Kredithürde!A4</f>
        <v>42795</v>
      </c>
      <c r="B4" s="133">
        <f>Kredithürde!B4</f>
        <v>32.1</v>
      </c>
      <c r="C4" s="135">
        <f>Kredithürde!C4</f>
        <v>35</v>
      </c>
      <c r="F4" s="132">
        <f>A4</f>
        <v>42795</v>
      </c>
      <c r="G4" s="134">
        <f>Kredithürde!J4</f>
        <v>18.3</v>
      </c>
      <c r="H4" s="135">
        <f>Kredithürde!K4</f>
        <v>6.7</v>
      </c>
      <c r="I4" s="133">
        <f>Kredithürde!R4</f>
        <v>15</v>
      </c>
      <c r="J4" s="135">
        <f>Kredithürde!AD4</f>
        <v>3.9</v>
      </c>
      <c r="K4" s="133">
        <f>Kredithürde!S4</f>
        <v>12.6</v>
      </c>
      <c r="L4" s="135">
        <f>Kredithürde!AE4</f>
        <v>24.5</v>
      </c>
      <c r="M4" s="133">
        <f>Kredithürde!T4</f>
        <v>17.5</v>
      </c>
      <c r="N4" s="135">
        <f>Kredithürde!AF4</f>
        <v>4.4000000000000004</v>
      </c>
      <c r="O4" s="133">
        <f>Kredithürde!U4</f>
        <v>24.1</v>
      </c>
      <c r="P4" s="135">
        <f>Kredithürde!AG4</f>
        <v>0</v>
      </c>
      <c r="Q4" s="133">
        <f>Kredithürde!V4</f>
        <v>21.7</v>
      </c>
      <c r="R4" s="135">
        <f>Kredithürde!AH4</f>
        <v>12</v>
      </c>
    </row>
    <row r="5" spans="1:33" x14ac:dyDescent="0.25">
      <c r="A5" s="144">
        <f>Kredithürde!A5</f>
        <v>42887</v>
      </c>
      <c r="B5" s="133">
        <f>Kredithürde!B5</f>
        <v>29.9</v>
      </c>
      <c r="C5" s="135">
        <f>Kredithürde!C5</f>
        <v>35.200000000000003</v>
      </c>
      <c r="F5" s="132">
        <f t="shared" ref="F5:F39" si="0">A5</f>
        <v>42887</v>
      </c>
      <c r="G5" s="134">
        <f>Kredithürde!J5</f>
        <v>19</v>
      </c>
      <c r="H5" s="135">
        <f>Kredithürde!K5</f>
        <v>7.3</v>
      </c>
      <c r="I5" s="133">
        <f>Kredithürde!R5</f>
        <v>15.9</v>
      </c>
      <c r="J5" s="135">
        <f>Kredithürde!AD5</f>
        <v>4.7</v>
      </c>
      <c r="K5" s="133">
        <f>Kredithürde!S5</f>
        <v>9.8000000000000007</v>
      </c>
      <c r="L5" s="135">
        <f>Kredithürde!AE5</f>
        <v>15.7</v>
      </c>
      <c r="M5" s="133">
        <f>Kredithürde!T5</f>
        <v>14.9</v>
      </c>
      <c r="N5" s="135">
        <f>Kredithürde!AF5</f>
        <v>4.5999999999999996</v>
      </c>
      <c r="O5" s="133">
        <f>Kredithürde!U5</f>
        <v>19.899999999999999</v>
      </c>
      <c r="P5" s="135">
        <f>Kredithürde!AG5</f>
        <v>0</v>
      </c>
      <c r="Q5" s="133">
        <f>Kredithürde!V5</f>
        <v>24.2</v>
      </c>
      <c r="R5" s="135">
        <f>Kredithürde!AH5</f>
        <v>13.8</v>
      </c>
    </row>
    <row r="6" spans="1:33" x14ac:dyDescent="0.25">
      <c r="A6" s="144">
        <f>Kredithürde!A6</f>
        <v>42979</v>
      </c>
      <c r="B6" s="133">
        <f>Kredithürde!B6</f>
        <v>29.5</v>
      </c>
      <c r="C6" s="135">
        <f>Kredithürde!C6</f>
        <v>36</v>
      </c>
      <c r="F6" s="132">
        <f t="shared" si="0"/>
        <v>42979</v>
      </c>
      <c r="G6" s="134">
        <f>Kredithürde!J6</f>
        <v>15</v>
      </c>
      <c r="H6" s="135">
        <f>Kredithürde!K6</f>
        <v>4.7</v>
      </c>
      <c r="I6" s="133">
        <f>Kredithürde!R6</f>
        <v>14.8</v>
      </c>
      <c r="J6" s="135">
        <f>Kredithürde!AD6</f>
        <v>3.2</v>
      </c>
      <c r="K6" s="133">
        <f>Kredithürde!S6</f>
        <v>12.3</v>
      </c>
      <c r="L6" s="135">
        <f>Kredithürde!AE6</f>
        <v>22.2</v>
      </c>
      <c r="M6" s="133">
        <f>Kredithürde!T6</f>
        <v>9.8000000000000007</v>
      </c>
      <c r="N6" s="135">
        <f>Kredithürde!AF6</f>
        <v>3.3</v>
      </c>
      <c r="O6" s="133">
        <f>Kredithürde!U6</f>
        <v>21.8</v>
      </c>
      <c r="P6" s="135">
        <f>Kredithürde!AG6</f>
        <v>2.7</v>
      </c>
      <c r="Q6" s="133">
        <f>Kredithürde!V6</f>
        <v>15.9</v>
      </c>
      <c r="R6" s="135">
        <f>Kredithürde!AH6</f>
        <v>6.3</v>
      </c>
    </row>
    <row r="7" spans="1:33" x14ac:dyDescent="0.25">
      <c r="A7" s="144">
        <f>Kredithürde!A7</f>
        <v>43070</v>
      </c>
      <c r="B7" s="133">
        <f>Kredithürde!B7</f>
        <v>28.4</v>
      </c>
      <c r="C7" s="135">
        <f>Kredithürde!C7</f>
        <v>38.6</v>
      </c>
      <c r="F7" s="132">
        <f t="shared" si="0"/>
        <v>43070</v>
      </c>
      <c r="G7" s="134">
        <f>Kredithürde!J7</f>
        <v>15.4</v>
      </c>
      <c r="H7" s="135">
        <f>Kredithürde!K7</f>
        <v>3.8</v>
      </c>
      <c r="I7" s="133">
        <f>Kredithürde!R7</f>
        <v>13.7</v>
      </c>
      <c r="J7" s="135">
        <f>Kredithürde!AD7</f>
        <v>1.3</v>
      </c>
      <c r="K7" s="133">
        <f>Kredithürde!S7</f>
        <v>9.5</v>
      </c>
      <c r="L7" s="135">
        <f>Kredithürde!AE7</f>
        <v>15.6</v>
      </c>
      <c r="M7" s="133">
        <f>Kredithürde!T7</f>
        <v>11.9</v>
      </c>
      <c r="N7" s="135">
        <f>Kredithürde!AF7</f>
        <v>3.3</v>
      </c>
      <c r="O7" s="133">
        <f>Kredithürde!U7</f>
        <v>21.2</v>
      </c>
      <c r="P7" s="135">
        <f>Kredithürde!AG7</f>
        <v>5.7</v>
      </c>
      <c r="Q7" s="133">
        <f>Kredithürde!V7</f>
        <v>18.100000000000001</v>
      </c>
      <c r="R7" s="135">
        <f>Kredithürde!AH7</f>
        <v>6</v>
      </c>
      <c r="T7" s="76"/>
      <c r="U7" s="146"/>
      <c r="V7" s="146"/>
      <c r="W7" s="146"/>
      <c r="X7" s="146"/>
      <c r="Y7" s="76"/>
      <c r="Z7" s="76"/>
      <c r="AA7" s="76"/>
      <c r="AB7" s="76"/>
      <c r="AC7" s="76"/>
      <c r="AD7" s="76"/>
      <c r="AE7" s="76"/>
      <c r="AF7" s="76"/>
      <c r="AG7" s="76"/>
    </row>
    <row r="8" spans="1:33" x14ac:dyDescent="0.25">
      <c r="A8" s="144">
        <f>Kredithürde!A8</f>
        <v>43160</v>
      </c>
      <c r="B8" s="133">
        <f>Kredithürde!B8</f>
        <v>29.7</v>
      </c>
      <c r="C8" s="135">
        <f>Kredithürde!C8</f>
        <v>35.1</v>
      </c>
      <c r="F8" s="132">
        <f t="shared" si="0"/>
        <v>43160</v>
      </c>
      <c r="G8" s="134">
        <f>Kredithürde!J8</f>
        <v>11.7</v>
      </c>
      <c r="H8" s="135">
        <f>Kredithürde!K8</f>
        <v>3.6</v>
      </c>
      <c r="I8" s="133">
        <f>Kredithürde!R8</f>
        <v>13.6</v>
      </c>
      <c r="J8" s="135">
        <f>Kredithürde!AD8</f>
        <v>0.3</v>
      </c>
      <c r="K8" s="133">
        <f>Kredithürde!S8</f>
        <v>4.9000000000000004</v>
      </c>
      <c r="L8" s="135">
        <f>Kredithürde!AE8</f>
        <v>11.5</v>
      </c>
      <c r="M8" s="133">
        <f>Kredithürde!T8</f>
        <v>9</v>
      </c>
      <c r="N8" s="135">
        <f>Kredithürde!AF8</f>
        <v>5.6</v>
      </c>
      <c r="O8" s="133">
        <f>Kredithürde!U8</f>
        <v>14</v>
      </c>
      <c r="P8" s="135">
        <f>Kredithürde!AG8</f>
        <v>11.3</v>
      </c>
      <c r="Q8" s="133">
        <f>Kredithürde!V8</f>
        <v>12.3</v>
      </c>
      <c r="R8" s="135">
        <f>Kredithürde!AH8</f>
        <v>4.7</v>
      </c>
      <c r="T8" s="76"/>
      <c r="U8" s="79"/>
      <c r="V8" s="79"/>
      <c r="W8" s="76"/>
      <c r="X8" s="76"/>
      <c r="Y8" s="146"/>
      <c r="Z8" s="146"/>
      <c r="AA8" s="146"/>
      <c r="AB8" s="146"/>
      <c r="AC8" s="146"/>
      <c r="AD8" s="146"/>
      <c r="AE8" s="146"/>
      <c r="AF8" s="146"/>
      <c r="AG8" s="146"/>
    </row>
    <row r="9" spans="1:33" x14ac:dyDescent="0.25">
      <c r="A9" s="144">
        <f>Kredithürde!A9</f>
        <v>43252</v>
      </c>
      <c r="B9" s="133">
        <f>Kredithürde!B9</f>
        <v>27.7</v>
      </c>
      <c r="C9" s="135">
        <f>Kredithürde!C9</f>
        <v>38.1</v>
      </c>
      <c r="F9" s="132">
        <f t="shared" si="0"/>
        <v>43252</v>
      </c>
      <c r="G9" s="134">
        <f>Kredithürde!J9</f>
        <v>14.3</v>
      </c>
      <c r="H9" s="135">
        <f>Kredithürde!K9</f>
        <v>6.6</v>
      </c>
      <c r="I9" s="133">
        <f>Kredithürde!R9</f>
        <v>13.3</v>
      </c>
      <c r="J9" s="135">
        <f>Kredithürde!AD9</f>
        <v>4.2</v>
      </c>
      <c r="K9" s="133">
        <f>Kredithürde!S9</f>
        <v>7.8</v>
      </c>
      <c r="L9" s="135">
        <f>Kredithürde!AE9</f>
        <v>18.600000000000001</v>
      </c>
      <c r="M9" s="133">
        <f>Kredithürde!T9</f>
        <v>13</v>
      </c>
      <c r="N9" s="135">
        <f>Kredithürde!AF9</f>
        <v>5.4</v>
      </c>
      <c r="O9" s="133">
        <f>Kredithürde!U9</f>
        <v>15.4</v>
      </c>
      <c r="P9" s="135">
        <f>Kredithürde!AG9</f>
        <v>13.6</v>
      </c>
      <c r="Q9" s="133">
        <f>Kredithürde!V9</f>
        <v>16.8</v>
      </c>
      <c r="R9" s="135">
        <f>Kredithürde!AH9</f>
        <v>7</v>
      </c>
      <c r="T9" s="76"/>
      <c r="U9" s="76"/>
      <c r="V9" s="76"/>
      <c r="W9" s="76"/>
      <c r="X9" s="147"/>
      <c r="Y9" s="79"/>
      <c r="Z9" s="76"/>
      <c r="AA9" s="76"/>
      <c r="AB9" s="76"/>
      <c r="AC9" s="76"/>
      <c r="AD9" s="76"/>
      <c r="AE9" s="76"/>
      <c r="AF9" s="76"/>
      <c r="AG9" s="76"/>
    </row>
    <row r="10" spans="1:33" x14ac:dyDescent="0.25">
      <c r="A10" s="144">
        <f>Kredithürde!A10</f>
        <v>43344</v>
      </c>
      <c r="B10" s="133">
        <f>Kredithürde!B10</f>
        <v>26.8</v>
      </c>
      <c r="C10" s="135">
        <f>Kredithürde!C10</f>
        <v>34.799999999999997</v>
      </c>
      <c r="F10" s="132">
        <f t="shared" si="0"/>
        <v>43344</v>
      </c>
      <c r="G10" s="134">
        <f>Kredithürde!J10</f>
        <v>12.2</v>
      </c>
      <c r="H10" s="135">
        <f>Kredithürde!K10</f>
        <v>6.8</v>
      </c>
      <c r="I10" s="133">
        <f>Kredithürde!R10</f>
        <v>11.2</v>
      </c>
      <c r="J10" s="135">
        <f>Kredithürde!AD10</f>
        <v>6</v>
      </c>
      <c r="K10" s="133">
        <f>Kredithürde!S10</f>
        <v>9.6</v>
      </c>
      <c r="L10" s="135">
        <f>Kredithürde!AE10</f>
        <v>7.6</v>
      </c>
      <c r="M10" s="133">
        <f>Kredithürde!T10</f>
        <v>12.8</v>
      </c>
      <c r="N10" s="135">
        <f>Kredithürde!AF10</f>
        <v>6.1</v>
      </c>
      <c r="O10" s="133">
        <f>Kredithürde!U10</f>
        <v>18.399999999999999</v>
      </c>
      <c r="P10" s="135">
        <f>Kredithürde!AG10</f>
        <v>11.8</v>
      </c>
      <c r="Q10" s="133">
        <f>Kredithürde!V10</f>
        <v>12.8</v>
      </c>
      <c r="R10" s="135">
        <f>Kredithürde!AH10</f>
        <v>6.4</v>
      </c>
      <c r="T10" s="76"/>
      <c r="U10" s="76"/>
      <c r="V10" s="76"/>
      <c r="W10" s="76"/>
      <c r="X10" s="79"/>
      <c r="Y10" s="79"/>
      <c r="Z10" s="79"/>
      <c r="AA10" s="147"/>
      <c r="AB10" s="147"/>
      <c r="AC10" s="147"/>
      <c r="AD10" s="147"/>
      <c r="AE10" s="147"/>
      <c r="AF10" s="147"/>
      <c r="AG10" s="147"/>
    </row>
    <row r="11" spans="1:33" x14ac:dyDescent="0.25">
      <c r="A11" s="144">
        <f>Kredithürde!A11</f>
        <v>43435</v>
      </c>
      <c r="B11" s="133">
        <f>Kredithürde!B11</f>
        <v>26.3</v>
      </c>
      <c r="C11" s="135">
        <f>Kredithürde!C11</f>
        <v>32.9</v>
      </c>
      <c r="F11" s="132">
        <f t="shared" si="0"/>
        <v>43435</v>
      </c>
      <c r="G11" s="134">
        <f>Kredithürde!J11</f>
        <v>15.9</v>
      </c>
      <c r="H11" s="135">
        <f>Kredithürde!K11</f>
        <v>4.9000000000000004</v>
      </c>
      <c r="I11" s="133">
        <f>Kredithürde!R11</f>
        <v>13.6</v>
      </c>
      <c r="J11" s="135">
        <f>Kredithürde!AD11</f>
        <v>0.7</v>
      </c>
      <c r="K11" s="133">
        <f>Kredithürde!S11</f>
        <v>7.5</v>
      </c>
      <c r="L11" s="135">
        <f>Kredithürde!AE11</f>
        <v>0</v>
      </c>
      <c r="M11" s="133">
        <f>Kredithürde!T11</f>
        <v>13.5</v>
      </c>
      <c r="N11" s="135">
        <f>Kredithürde!AF11</f>
        <v>3.8</v>
      </c>
      <c r="O11" s="133">
        <f>Kredithürde!U11</f>
        <v>18.7</v>
      </c>
      <c r="P11" s="135">
        <f>Kredithürde!AG11</f>
        <v>3.8</v>
      </c>
      <c r="Q11" s="133">
        <f>Kredithürde!V11</f>
        <v>19.8</v>
      </c>
      <c r="R11" s="135">
        <f>Kredithürde!AH11</f>
        <v>12.5</v>
      </c>
      <c r="T11" s="76"/>
      <c r="U11" s="76"/>
      <c r="V11" s="76"/>
      <c r="W11" s="79"/>
      <c r="X11" s="147"/>
      <c r="Y11" s="79"/>
      <c r="Z11" s="79"/>
      <c r="AA11" s="79"/>
      <c r="AB11" s="79"/>
      <c r="AC11" s="79"/>
      <c r="AD11" s="79"/>
      <c r="AE11" s="79"/>
      <c r="AF11" s="79"/>
      <c r="AG11" s="79"/>
    </row>
    <row r="12" spans="1:33" x14ac:dyDescent="0.25">
      <c r="A12" s="144">
        <f>Kredithürde!A12</f>
        <v>43525</v>
      </c>
      <c r="B12" s="133">
        <f>Kredithürde!B12</f>
        <v>26.6</v>
      </c>
      <c r="C12" s="135">
        <f>Kredithürde!C12</f>
        <v>36</v>
      </c>
      <c r="F12" s="132">
        <f t="shared" si="0"/>
        <v>43525</v>
      </c>
      <c r="G12" s="134">
        <f>Kredithürde!J12</f>
        <v>16.3</v>
      </c>
      <c r="H12" s="135">
        <f>Kredithürde!K12</f>
        <v>4.7</v>
      </c>
      <c r="I12" s="133">
        <f>Kredithürde!R12</f>
        <v>14.8</v>
      </c>
      <c r="J12" s="135">
        <f>Kredithürde!AD12</f>
        <v>1.3</v>
      </c>
      <c r="K12" s="133">
        <f>Kredithürde!S12</f>
        <v>8.3000000000000007</v>
      </c>
      <c r="L12" s="135">
        <f>Kredithürde!AE12</f>
        <v>5.2</v>
      </c>
      <c r="M12" s="133">
        <f>Kredithürde!T12</f>
        <v>16.899999999999999</v>
      </c>
      <c r="N12" s="135">
        <f>Kredithürde!AF12</f>
        <v>5.0999999999999996</v>
      </c>
      <c r="O12" s="133">
        <f>Kredithürde!U12</f>
        <v>18.2</v>
      </c>
      <c r="P12" s="135">
        <f>Kredithürde!AG12</f>
        <v>10</v>
      </c>
      <c r="Q12" s="133">
        <f>Kredithürde!V12</f>
        <v>19.100000000000001</v>
      </c>
      <c r="R12" s="135">
        <f>Kredithürde!AH12</f>
        <v>7.9</v>
      </c>
      <c r="T12" s="76"/>
      <c r="U12" s="76"/>
      <c r="V12" s="76"/>
      <c r="W12" s="76"/>
      <c r="X12" s="79"/>
      <c r="Y12" s="79"/>
      <c r="Z12" s="79"/>
      <c r="AA12" s="147"/>
      <c r="AB12" s="147"/>
      <c r="AC12" s="147"/>
      <c r="AD12" s="147"/>
      <c r="AE12" s="147"/>
      <c r="AF12" s="147"/>
      <c r="AG12" s="147"/>
    </row>
    <row r="13" spans="1:33" x14ac:dyDescent="0.25">
      <c r="A13" s="144">
        <f>Kredithürde!A13</f>
        <v>43617</v>
      </c>
      <c r="B13" s="133">
        <f>Kredithürde!B13</f>
        <v>27.8</v>
      </c>
      <c r="C13" s="135">
        <f>Kredithürde!C13</f>
        <v>36.200000000000003</v>
      </c>
      <c r="F13" s="132">
        <f t="shared" si="0"/>
        <v>43617</v>
      </c>
      <c r="G13" s="134">
        <f>Kredithürde!J13</f>
        <v>13.2</v>
      </c>
      <c r="H13" s="135">
        <f>Kredithürde!K13</f>
        <v>7.2</v>
      </c>
      <c r="I13" s="133">
        <f>Kredithürde!R13</f>
        <v>12.3</v>
      </c>
      <c r="J13" s="135">
        <f>Kredithürde!AD13</f>
        <v>8.6</v>
      </c>
      <c r="K13" s="133">
        <f>Kredithürde!S13</f>
        <v>6.3</v>
      </c>
      <c r="L13" s="135">
        <f>Kredithürde!AE13</f>
        <v>6.9</v>
      </c>
      <c r="M13" s="133">
        <f>Kredithürde!T13</f>
        <v>15.7</v>
      </c>
      <c r="N13" s="135">
        <f>Kredithürde!AF13</f>
        <v>2.4</v>
      </c>
      <c r="O13" s="133">
        <f>Kredithürde!U13</f>
        <v>20.2</v>
      </c>
      <c r="P13" s="135">
        <f>Kredithürde!AG13</f>
        <v>12</v>
      </c>
      <c r="Q13" s="133">
        <f>Kredithürde!V13</f>
        <v>14.6</v>
      </c>
      <c r="R13" s="135">
        <f>Kredithürde!AH13</f>
        <v>4.7</v>
      </c>
      <c r="T13" s="76"/>
      <c r="U13" s="76"/>
      <c r="V13" s="76"/>
      <c r="W13" s="79"/>
      <c r="X13" s="147"/>
      <c r="Y13" s="79"/>
      <c r="Z13" s="79"/>
      <c r="AA13" s="79"/>
      <c r="AB13" s="79"/>
      <c r="AC13" s="79"/>
      <c r="AD13" s="79"/>
      <c r="AE13" s="79"/>
      <c r="AF13" s="79"/>
      <c r="AG13" s="79"/>
    </row>
    <row r="14" spans="1:33" x14ac:dyDescent="0.25">
      <c r="A14" s="144">
        <f>Kredithürde!A14</f>
        <v>43709</v>
      </c>
      <c r="B14" s="133">
        <f>Kredithürde!B14</f>
        <v>27.9</v>
      </c>
      <c r="C14" s="135">
        <f>Kredithürde!C14</f>
        <v>34.1</v>
      </c>
      <c r="F14" s="132">
        <f t="shared" si="0"/>
        <v>43709</v>
      </c>
      <c r="G14" s="134">
        <f>Kredithürde!J14</f>
        <v>15</v>
      </c>
      <c r="H14" s="135">
        <f>Kredithürde!K14</f>
        <v>10.9</v>
      </c>
      <c r="I14" s="133">
        <f>Kredithürde!R14</f>
        <v>17.2</v>
      </c>
      <c r="J14" s="135">
        <f>Kredithürde!AD14</f>
        <v>13.9</v>
      </c>
      <c r="K14" s="133">
        <f>Kredithürde!S14</f>
        <v>6</v>
      </c>
      <c r="L14" s="135">
        <f>Kredithürde!AE14</f>
        <v>8.5</v>
      </c>
      <c r="M14" s="133">
        <f>Kredithürde!T14</f>
        <v>16.8</v>
      </c>
      <c r="N14" s="135">
        <f>Kredithürde!AF14</f>
        <v>5.6</v>
      </c>
      <c r="O14" s="133">
        <f>Kredithürde!U14</f>
        <v>18.899999999999999</v>
      </c>
      <c r="P14" s="135">
        <f>Kredithürde!AG14</f>
        <v>9.6</v>
      </c>
      <c r="Q14" s="133">
        <f>Kredithürde!V14</f>
        <v>15.2</v>
      </c>
      <c r="R14" s="135">
        <f>Kredithürde!AH14</f>
        <v>8.4</v>
      </c>
      <c r="T14" s="76"/>
      <c r="U14" s="76"/>
      <c r="V14" s="76"/>
      <c r="W14" s="76"/>
      <c r="X14" s="79"/>
      <c r="Y14" s="79"/>
      <c r="Z14" s="79"/>
      <c r="AA14" s="147"/>
      <c r="AB14" s="147"/>
      <c r="AC14" s="147"/>
      <c r="AD14" s="147"/>
      <c r="AE14" s="147"/>
      <c r="AF14" s="147"/>
      <c r="AG14" s="147"/>
    </row>
    <row r="15" spans="1:33" x14ac:dyDescent="0.25">
      <c r="A15" s="144">
        <f>Kredithürde!A15</f>
        <v>43800</v>
      </c>
      <c r="B15" s="133">
        <f>Kredithürde!B15</f>
        <v>26.8</v>
      </c>
      <c r="C15" s="135">
        <f>Kredithürde!C15</f>
        <v>36</v>
      </c>
      <c r="F15" s="132">
        <f t="shared" si="0"/>
        <v>43800</v>
      </c>
      <c r="G15" s="134">
        <f>Kredithürde!J15</f>
        <v>16.600000000000001</v>
      </c>
      <c r="H15" s="135">
        <f>Kredithürde!K15</f>
        <v>10.1</v>
      </c>
      <c r="I15" s="133">
        <f>Kredithürde!R15</f>
        <v>18.899999999999999</v>
      </c>
      <c r="J15" s="135">
        <f>Kredithürde!AD15</f>
        <v>14.9</v>
      </c>
      <c r="K15" s="133">
        <f>Kredithürde!S15</f>
        <v>5.9</v>
      </c>
      <c r="L15" s="135">
        <f>Kredithürde!AE15</f>
        <v>7.3</v>
      </c>
      <c r="M15" s="133">
        <f>Kredithürde!T15</f>
        <v>22.4</v>
      </c>
      <c r="N15" s="135">
        <f>Kredithürde!AF15</f>
        <v>7</v>
      </c>
      <c r="O15" s="133">
        <f>Kredithürde!U15</f>
        <v>16.8</v>
      </c>
      <c r="P15" s="135">
        <f>Kredithürde!AG15</f>
        <v>6.8</v>
      </c>
      <c r="Q15" s="133">
        <f>Kredithürde!V15</f>
        <v>17</v>
      </c>
      <c r="R15" s="135">
        <f>Kredithürde!AH15</f>
        <v>5.0999999999999996</v>
      </c>
      <c r="T15" s="76"/>
      <c r="U15" s="76"/>
      <c r="V15" s="76"/>
      <c r="W15" s="79"/>
      <c r="X15" s="147"/>
      <c r="Y15" s="79"/>
      <c r="Z15" s="79"/>
      <c r="AA15" s="79"/>
      <c r="AB15" s="79"/>
      <c r="AC15" s="79"/>
      <c r="AD15" s="79"/>
      <c r="AE15" s="79"/>
      <c r="AF15" s="79"/>
      <c r="AG15" s="79"/>
    </row>
    <row r="16" spans="1:33" x14ac:dyDescent="0.25">
      <c r="A16" s="144">
        <f>Kredithürde!A16</f>
        <v>43891</v>
      </c>
      <c r="B16" s="133">
        <f>Kredithürde!B16</f>
        <v>25</v>
      </c>
      <c r="C16" s="135">
        <f>Kredithürde!C16</f>
        <v>34.1</v>
      </c>
      <c r="F16" s="132">
        <f t="shared" si="0"/>
        <v>43891</v>
      </c>
      <c r="G16" s="134">
        <f>Kredithürde!J16</f>
        <v>17.3</v>
      </c>
      <c r="H16" s="135">
        <f>Kredithürde!K16</f>
        <v>10.199999999999999</v>
      </c>
      <c r="I16" s="133">
        <f>Kredithürde!R16</f>
        <v>16.8</v>
      </c>
      <c r="J16" s="135">
        <f>Kredithürde!AD16</f>
        <v>13.8</v>
      </c>
      <c r="K16" s="133">
        <f>Kredithürde!S16</f>
        <v>4.5999999999999996</v>
      </c>
      <c r="L16" s="135">
        <f>Kredithürde!AE16</f>
        <v>13</v>
      </c>
      <c r="M16" s="133">
        <f>Kredithürde!T16</f>
        <v>18.2</v>
      </c>
      <c r="N16" s="135">
        <f>Kredithürde!AF16</f>
        <v>10.7</v>
      </c>
      <c r="O16" s="133">
        <f>Kredithürde!U16</f>
        <v>18.899999999999999</v>
      </c>
      <c r="P16" s="135">
        <f>Kredithürde!AG16</f>
        <v>7.2</v>
      </c>
      <c r="Q16" s="133">
        <f>Kredithürde!V16</f>
        <v>20.7</v>
      </c>
      <c r="R16" s="135">
        <f>Kredithürde!AH16</f>
        <v>5.4</v>
      </c>
      <c r="T16" s="76"/>
      <c r="U16" s="76"/>
      <c r="V16" s="76"/>
      <c r="W16" s="76"/>
      <c r="X16" s="79"/>
      <c r="Y16" s="79"/>
      <c r="Z16" s="79"/>
      <c r="AA16" s="147"/>
      <c r="AB16" s="147"/>
      <c r="AC16" s="147"/>
      <c r="AD16" s="147"/>
      <c r="AE16" s="147"/>
      <c r="AF16" s="147"/>
      <c r="AG16" s="147"/>
    </row>
    <row r="17" spans="1:33" x14ac:dyDescent="0.25">
      <c r="A17" s="144">
        <f>Kredithürde!A17</f>
        <v>43983</v>
      </c>
      <c r="B17" s="133">
        <f>Kredithürde!B17</f>
        <v>31.4</v>
      </c>
      <c r="C17" s="135">
        <f>Kredithürde!C17</f>
        <v>37.6</v>
      </c>
      <c r="F17" s="132">
        <f t="shared" si="0"/>
        <v>43983</v>
      </c>
      <c r="G17" s="134">
        <f>Kredithürde!J17</f>
        <v>20.399999999999999</v>
      </c>
      <c r="H17" s="135">
        <f>Kredithürde!K17</f>
        <v>16.2</v>
      </c>
      <c r="I17" s="133">
        <f>Kredithürde!R17</f>
        <v>20.6</v>
      </c>
      <c r="J17" s="135">
        <f>Kredithürde!AD17</f>
        <v>18</v>
      </c>
      <c r="K17" s="133">
        <f>Kredithürde!S17</f>
        <v>8.6999999999999993</v>
      </c>
      <c r="L17" s="135">
        <f>Kredithürde!AE17</f>
        <v>32.6</v>
      </c>
      <c r="M17" s="133">
        <f>Kredithürde!T17</f>
        <v>15</v>
      </c>
      <c r="N17" s="135">
        <f>Kredithürde!AF17</f>
        <v>10.5</v>
      </c>
      <c r="O17" s="133">
        <f>Kredithürde!U17</f>
        <v>22.3</v>
      </c>
      <c r="P17" s="135">
        <f>Kredithürde!AG17</f>
        <v>10.4</v>
      </c>
      <c r="Q17" s="133">
        <f>Kredithürde!V17</f>
        <v>24</v>
      </c>
      <c r="R17" s="135">
        <f>Kredithürde!AH17</f>
        <v>15.5</v>
      </c>
      <c r="T17" s="76"/>
      <c r="U17" s="76"/>
      <c r="V17" s="76"/>
      <c r="W17" s="79"/>
      <c r="X17" s="147"/>
      <c r="Y17" s="79"/>
      <c r="Z17" s="79"/>
      <c r="AA17" s="79"/>
      <c r="AB17" s="79"/>
      <c r="AC17" s="79"/>
      <c r="AD17" s="79"/>
      <c r="AE17" s="79"/>
      <c r="AF17" s="79"/>
      <c r="AG17" s="79"/>
    </row>
    <row r="18" spans="1:33" x14ac:dyDescent="0.25">
      <c r="A18" s="144">
        <f>Kredithürde!A18</f>
        <v>44075</v>
      </c>
      <c r="B18" s="133">
        <f>Kredithürde!B18</f>
        <v>30.1</v>
      </c>
      <c r="C18" s="135">
        <f>Kredithürde!C18</f>
        <v>39.6</v>
      </c>
      <c r="F18" s="132">
        <f t="shared" si="0"/>
        <v>44075</v>
      </c>
      <c r="G18" s="134">
        <f>Kredithürde!J18</f>
        <v>21.5</v>
      </c>
      <c r="H18" s="135">
        <f>Kredithürde!K18</f>
        <v>14.7</v>
      </c>
      <c r="I18" s="133">
        <f>Kredithürde!R18</f>
        <v>20.399999999999999</v>
      </c>
      <c r="J18" s="135">
        <f>Kredithürde!AD18</f>
        <v>13.8</v>
      </c>
      <c r="K18" s="133">
        <f>Kredithürde!S18</f>
        <v>7.8</v>
      </c>
      <c r="L18" s="135">
        <f>Kredithürde!AE18</f>
        <v>31</v>
      </c>
      <c r="M18" s="133">
        <f>Kredithürde!T18</f>
        <v>21.9</v>
      </c>
      <c r="N18" s="135">
        <f>Kredithürde!AF18</f>
        <v>13.5</v>
      </c>
      <c r="O18" s="133">
        <f>Kredithürde!U18</f>
        <v>19.8</v>
      </c>
      <c r="P18" s="135">
        <f>Kredithürde!AG18</f>
        <v>19.399999999999999</v>
      </c>
      <c r="Q18" s="133">
        <f>Kredithürde!V18</f>
        <v>26</v>
      </c>
      <c r="R18" s="135">
        <f>Kredithürde!AH18</f>
        <v>13.3</v>
      </c>
      <c r="T18" s="76"/>
      <c r="U18" s="76"/>
      <c r="V18" s="76"/>
      <c r="W18" s="76"/>
      <c r="X18" s="79"/>
      <c r="Y18" s="79"/>
      <c r="Z18" s="79"/>
      <c r="AA18" s="147"/>
      <c r="AB18" s="147"/>
      <c r="AC18" s="147"/>
      <c r="AD18" s="147"/>
      <c r="AE18" s="147"/>
      <c r="AF18" s="147"/>
      <c r="AG18" s="147"/>
    </row>
    <row r="19" spans="1:33" x14ac:dyDescent="0.25">
      <c r="A19" s="144">
        <f>Kredithürde!A19</f>
        <v>44166</v>
      </c>
      <c r="B19" s="133">
        <f>Kredithürde!B19</f>
        <v>22.1</v>
      </c>
      <c r="C19" s="135">
        <f>Kredithürde!C19</f>
        <v>28.8</v>
      </c>
      <c r="F19" s="132">
        <f t="shared" si="0"/>
        <v>44166</v>
      </c>
      <c r="G19" s="134">
        <f>Kredithürde!J19</f>
        <v>21.9</v>
      </c>
      <c r="H19" s="135">
        <f>Kredithürde!K19</f>
        <v>19.5</v>
      </c>
      <c r="I19" s="133">
        <f>Kredithürde!R19</f>
        <v>16</v>
      </c>
      <c r="J19" s="135">
        <f>Kredithürde!AD19</f>
        <v>23.9</v>
      </c>
      <c r="K19" s="133">
        <f>Kredithürde!S19</f>
        <v>11</v>
      </c>
      <c r="L19" s="135">
        <f>Kredithürde!AE19</f>
        <v>34.700000000000003</v>
      </c>
      <c r="M19" s="133">
        <f>Kredithürde!T19</f>
        <v>22.9</v>
      </c>
      <c r="N19" s="135">
        <f>Kredithürde!AF19</f>
        <v>5.3</v>
      </c>
      <c r="O19" s="133">
        <f>Kredithürde!U19</f>
        <v>20.8</v>
      </c>
      <c r="P19" s="135">
        <f>Kredithürde!AG19</f>
        <v>26.6</v>
      </c>
      <c r="Q19" s="133">
        <f>Kredithürde!V19</f>
        <v>29.1</v>
      </c>
      <c r="R19" s="135">
        <f>Kredithürde!AH19</f>
        <v>12.5</v>
      </c>
      <c r="T19" s="76"/>
      <c r="U19" s="76"/>
      <c r="V19" s="76"/>
      <c r="W19" s="79"/>
      <c r="X19" s="147"/>
      <c r="Y19" s="79"/>
      <c r="Z19" s="79"/>
      <c r="AA19" s="79"/>
      <c r="AB19" s="79"/>
      <c r="AC19" s="79"/>
      <c r="AD19" s="79"/>
      <c r="AE19" s="79"/>
      <c r="AF19" s="79"/>
      <c r="AG19" s="79"/>
    </row>
    <row r="20" spans="1:33" x14ac:dyDescent="0.25">
      <c r="A20" s="144">
        <f>Kredithürde!A20</f>
        <v>44256</v>
      </c>
      <c r="B20" s="133">
        <f>Kredithürde!B20</f>
        <v>20.6</v>
      </c>
      <c r="C20" s="135">
        <f>Kredithürde!C20</f>
        <v>29</v>
      </c>
      <c r="F20" s="132">
        <f t="shared" si="0"/>
        <v>44256</v>
      </c>
      <c r="G20" s="134">
        <f>Kredithürde!J20</f>
        <v>22.4</v>
      </c>
      <c r="H20" s="135">
        <f>Kredithürde!K20</f>
        <v>11.9</v>
      </c>
      <c r="I20" s="133">
        <f>Kredithürde!R20</f>
        <v>21.5</v>
      </c>
      <c r="J20" s="135">
        <f>Kredithürde!AD20</f>
        <v>9.5</v>
      </c>
      <c r="K20" s="133">
        <f>Kredithürde!S20</f>
        <v>6.6</v>
      </c>
      <c r="L20" s="135">
        <f>Kredithürde!AE20</f>
        <v>28.8</v>
      </c>
      <c r="M20" s="133">
        <f>Kredithürde!T20</f>
        <v>21.5</v>
      </c>
      <c r="N20" s="135">
        <f>Kredithürde!AF20</f>
        <v>5.9</v>
      </c>
      <c r="O20" s="133">
        <f>Kredithürde!U20</f>
        <v>27.9</v>
      </c>
      <c r="P20" s="135">
        <f>Kredithürde!AG20</f>
        <v>26.2</v>
      </c>
      <c r="Q20" s="133">
        <f>Kredithürde!V20</f>
        <v>26.8</v>
      </c>
      <c r="R20" s="135">
        <f>Kredithürde!AH20</f>
        <v>10.4</v>
      </c>
      <c r="T20" s="76"/>
      <c r="U20" s="76"/>
      <c r="V20" s="76"/>
      <c r="W20" s="76"/>
      <c r="X20" s="147"/>
      <c r="Y20" s="147"/>
      <c r="Z20" s="79"/>
      <c r="AA20" s="147"/>
      <c r="AB20" s="147"/>
      <c r="AC20" s="147"/>
      <c r="AD20" s="147"/>
      <c r="AE20" s="147"/>
      <c r="AF20" s="147"/>
      <c r="AG20" s="147"/>
    </row>
    <row r="21" spans="1:33" x14ac:dyDescent="0.25">
      <c r="A21" s="144">
        <f>Kredithürde!A21</f>
        <v>44348</v>
      </c>
      <c r="B21" s="133">
        <f>Kredithürde!B21</f>
        <v>19.5</v>
      </c>
      <c r="C21" s="135">
        <f>Kredithürde!C21</f>
        <v>27.7</v>
      </c>
      <c r="F21" s="132">
        <f t="shared" si="0"/>
        <v>44348</v>
      </c>
      <c r="G21" s="134">
        <f>Kredithürde!J21</f>
        <v>18.399999999999999</v>
      </c>
      <c r="H21" s="135">
        <f>Kredithürde!K21</f>
        <v>13.2</v>
      </c>
      <c r="I21" s="133">
        <f>Kredithürde!R21</f>
        <v>15.4</v>
      </c>
      <c r="J21" s="135">
        <f>Kredithürde!AD21</f>
        <v>11</v>
      </c>
      <c r="K21" s="133">
        <f>Kredithürde!S21</f>
        <v>11</v>
      </c>
      <c r="L21" s="135">
        <f>Kredithürde!AE21</f>
        <v>47.6</v>
      </c>
      <c r="M21" s="133">
        <f>Kredithürde!T21</f>
        <v>25.8</v>
      </c>
      <c r="N21" s="135">
        <f>Kredithürde!AF21</f>
        <v>6</v>
      </c>
      <c r="O21" s="133">
        <f>Kredithürde!U21</f>
        <v>29.5</v>
      </c>
      <c r="P21" s="135">
        <f>Kredithürde!AG21</f>
        <v>17.5</v>
      </c>
      <c r="Q21" s="133">
        <f>Kredithürde!V21</f>
        <v>20.3</v>
      </c>
      <c r="R21" s="135">
        <f>Kredithürde!AH21</f>
        <v>13.6</v>
      </c>
      <c r="T21" s="76"/>
      <c r="U21" s="76"/>
      <c r="V21" s="76"/>
      <c r="W21" s="76"/>
      <c r="X21" s="147"/>
      <c r="Y21" s="147"/>
      <c r="Z21" s="79"/>
      <c r="AA21" s="147"/>
      <c r="AB21" s="147"/>
      <c r="AC21" s="147"/>
      <c r="AD21" s="147"/>
      <c r="AE21" s="147"/>
      <c r="AF21" s="147"/>
      <c r="AG21" s="147"/>
    </row>
    <row r="22" spans="1:33" x14ac:dyDescent="0.25">
      <c r="A22" s="144">
        <f>Kredithürde!A22</f>
        <v>44440</v>
      </c>
      <c r="B22" s="133">
        <f>Kredithürde!B22</f>
        <v>17.7</v>
      </c>
      <c r="C22" s="135">
        <f>Kredithürde!C22</f>
        <v>27.6</v>
      </c>
      <c r="F22" s="132">
        <f t="shared" si="0"/>
        <v>44440</v>
      </c>
      <c r="G22" s="134">
        <f>Kredithürde!J22</f>
        <v>20.100000000000001</v>
      </c>
      <c r="H22" s="135">
        <f>Kredithürde!K22</f>
        <v>12.9</v>
      </c>
      <c r="I22" s="133">
        <f>Kredithürde!R22</f>
        <v>17.3</v>
      </c>
      <c r="J22" s="135">
        <f>Kredithürde!AD22</f>
        <v>16.399999999999999</v>
      </c>
      <c r="K22" s="133">
        <f>Kredithürde!S22</f>
        <v>4.9000000000000004</v>
      </c>
      <c r="L22" s="135">
        <f>Kredithürde!AE22</f>
        <v>6.6</v>
      </c>
      <c r="M22" s="133">
        <f>Kredithürde!T22</f>
        <v>15.9</v>
      </c>
      <c r="N22" s="135">
        <f>Kredithürde!AF22</f>
        <v>7.7</v>
      </c>
      <c r="O22" s="133">
        <f>Kredithürde!U22</f>
        <v>17.7</v>
      </c>
      <c r="P22" s="135">
        <f>Kredithürde!AG22</f>
        <v>10.4</v>
      </c>
      <c r="Q22" s="133">
        <f>Kredithürde!V22</f>
        <v>26.9</v>
      </c>
      <c r="R22" s="135">
        <f>Kredithürde!AH22</f>
        <v>10.4</v>
      </c>
      <c r="T22" s="76"/>
      <c r="U22" s="76"/>
      <c r="V22" s="76"/>
      <c r="W22" s="76"/>
      <c r="X22" s="79"/>
      <c r="Y22" s="147"/>
      <c r="Z22" s="79"/>
      <c r="AA22" s="147"/>
      <c r="AB22" s="147"/>
      <c r="AC22" s="147"/>
      <c r="AD22" s="147"/>
      <c r="AE22" s="147"/>
      <c r="AF22" s="147"/>
      <c r="AG22" s="147"/>
    </row>
    <row r="23" spans="1:33" x14ac:dyDescent="0.25">
      <c r="A23" s="144">
        <f>Kredithürde!A23</f>
        <v>44531</v>
      </c>
      <c r="B23" s="133">
        <f>Kredithürde!B23</f>
        <v>19.3</v>
      </c>
      <c r="C23" s="135">
        <f>Kredithürde!C23</f>
        <v>27.8</v>
      </c>
      <c r="F23" s="132">
        <f t="shared" si="0"/>
        <v>44531</v>
      </c>
      <c r="G23" s="134">
        <f>Kredithürde!J23</f>
        <v>18.899999999999999</v>
      </c>
      <c r="H23" s="135">
        <f>Kredithürde!K23</f>
        <v>8</v>
      </c>
      <c r="I23" s="133">
        <f>Kredithürde!R23</f>
        <v>18.3</v>
      </c>
      <c r="J23" s="135">
        <f>Kredithürde!AD23</f>
        <v>11.1</v>
      </c>
      <c r="K23" s="133">
        <f>Kredithürde!S23</f>
        <v>5.9</v>
      </c>
      <c r="L23" s="135">
        <f>Kredithürde!AE23</f>
        <v>13.3</v>
      </c>
      <c r="M23" s="133">
        <f>Kredithürde!T23</f>
        <v>14.9</v>
      </c>
      <c r="N23" s="135">
        <f>Kredithürde!AF23</f>
        <v>8.8000000000000007</v>
      </c>
      <c r="O23" s="133">
        <f>Kredithürde!U23</f>
        <v>18.7</v>
      </c>
      <c r="P23" s="135">
        <f>Kredithürde!AG23</f>
        <v>5.4</v>
      </c>
      <c r="Q23" s="133">
        <f>Kredithürde!V23</f>
        <v>23.4</v>
      </c>
      <c r="R23" s="135">
        <f>Kredithürde!AH23</f>
        <v>3.4</v>
      </c>
      <c r="T23" s="76"/>
      <c r="U23" s="79"/>
      <c r="V23" s="79"/>
      <c r="W23" s="79"/>
      <c r="X23" s="147"/>
      <c r="Y23" s="79"/>
      <c r="Z23" s="79"/>
      <c r="AA23" s="79"/>
      <c r="AB23" s="79"/>
      <c r="AC23" s="79"/>
      <c r="AD23" s="147"/>
      <c r="AE23" s="147"/>
      <c r="AF23" s="147"/>
      <c r="AG23" s="147"/>
    </row>
    <row r="24" spans="1:33" x14ac:dyDescent="0.25">
      <c r="A24" s="144">
        <f>Kredithürde!A24</f>
        <v>44621</v>
      </c>
      <c r="B24" s="133">
        <f>Kredithürde!B24</f>
        <v>20.6</v>
      </c>
      <c r="C24" s="135">
        <f>Kredithürde!C24</f>
        <v>26.3</v>
      </c>
      <c r="F24" s="132">
        <f t="shared" si="0"/>
        <v>44621</v>
      </c>
      <c r="G24" s="134">
        <f>Kredithürde!J24</f>
        <v>17.7</v>
      </c>
      <c r="H24" s="135">
        <f>Kredithürde!K24</f>
        <v>14.2</v>
      </c>
      <c r="I24" s="133">
        <f>Kredithürde!R24</f>
        <v>11.7</v>
      </c>
      <c r="J24" s="135">
        <f>Kredithürde!AD24</f>
        <v>22.6</v>
      </c>
      <c r="K24" s="133">
        <f>Kredithürde!S24</f>
        <v>6.3</v>
      </c>
      <c r="L24" s="135">
        <f>Kredithürde!AE24</f>
        <v>12.7</v>
      </c>
      <c r="M24" s="133">
        <f>Kredithürde!T24</f>
        <v>14.3</v>
      </c>
      <c r="N24" s="135">
        <f>Kredithürde!AF24</f>
        <v>9.5</v>
      </c>
      <c r="O24" s="133">
        <f>Kredithürde!U24</f>
        <v>22.9</v>
      </c>
      <c r="P24" s="135">
        <f>Kredithürde!AG24</f>
        <v>5.2</v>
      </c>
      <c r="Q24" s="133">
        <f>Kredithürde!V24</f>
        <v>24.9</v>
      </c>
      <c r="R24" s="135">
        <f>Kredithürde!AH24</f>
        <v>6.2</v>
      </c>
    </row>
    <row r="25" spans="1:33" x14ac:dyDescent="0.25">
      <c r="A25" s="144">
        <f>Kredithürde!A25</f>
        <v>44713</v>
      </c>
      <c r="B25" s="133">
        <f>Kredithürde!B25</f>
        <v>21.1</v>
      </c>
      <c r="C25" s="135">
        <f>Kredithürde!C25</f>
        <v>28.5</v>
      </c>
      <c r="F25" s="132">
        <f t="shared" si="0"/>
        <v>44713</v>
      </c>
      <c r="G25" s="134">
        <f>Kredithürde!J25</f>
        <v>20.8</v>
      </c>
      <c r="H25" s="135">
        <f>Kredithürde!K25</f>
        <v>13.5</v>
      </c>
      <c r="I25" s="133">
        <f>Kredithürde!R25</f>
        <v>17.7</v>
      </c>
      <c r="J25" s="135">
        <f>Kredithürde!AD25</f>
        <v>15.8</v>
      </c>
      <c r="K25" s="133">
        <f>Kredithürde!S25</f>
        <v>13.6</v>
      </c>
      <c r="L25" s="135">
        <f>Kredithürde!AE25</f>
        <v>6.8</v>
      </c>
      <c r="M25" s="133">
        <f>Kredithürde!T25</f>
        <v>18.8</v>
      </c>
      <c r="N25" s="135">
        <f>Kredithürde!AF25</f>
        <v>7.8</v>
      </c>
      <c r="O25" s="133">
        <f>Kredithürde!U25</f>
        <v>15.5</v>
      </c>
      <c r="P25" s="135">
        <f>Kredithürde!AG25</f>
        <v>12.4</v>
      </c>
      <c r="Q25" s="133">
        <f>Kredithürde!V25</f>
        <v>25.9</v>
      </c>
      <c r="R25" s="135">
        <f>Kredithürde!AH25</f>
        <v>12.6</v>
      </c>
    </row>
    <row r="26" spans="1:33" x14ac:dyDescent="0.25">
      <c r="A26" s="144">
        <f>Kredithürde!A26</f>
        <v>44805</v>
      </c>
      <c r="B26" s="133">
        <f>Kredithürde!B26</f>
        <v>20.3</v>
      </c>
      <c r="C26" s="135">
        <f>Kredithürde!C26</f>
        <v>29.9</v>
      </c>
      <c r="F26" s="132">
        <f t="shared" si="0"/>
        <v>44805</v>
      </c>
      <c r="G26" s="134">
        <f>Kredithürde!J26</f>
        <v>27.9</v>
      </c>
      <c r="H26" s="135">
        <f>Kredithürde!K26</f>
        <v>11.2</v>
      </c>
      <c r="I26" s="133">
        <f>Kredithürde!R26</f>
        <v>27.7</v>
      </c>
      <c r="J26" s="135">
        <f>Kredithürde!AD26</f>
        <v>8.6999999999999993</v>
      </c>
      <c r="K26" s="133">
        <f>Kredithürde!S26</f>
        <v>18.3</v>
      </c>
      <c r="L26" s="135">
        <f>Kredithürde!AE26</f>
        <v>13.3</v>
      </c>
      <c r="M26" s="133">
        <f>Kredithürde!T26</f>
        <v>17.3</v>
      </c>
      <c r="N26" s="135">
        <f>Kredithürde!AF26</f>
        <v>11.8</v>
      </c>
      <c r="O26" s="133">
        <f>Kredithürde!U26</f>
        <v>17.2</v>
      </c>
      <c r="P26" s="135">
        <f>Kredithürde!AG26</f>
        <v>9.3000000000000007</v>
      </c>
      <c r="Q26" s="133">
        <f>Kredithürde!V26</f>
        <v>33.200000000000003</v>
      </c>
      <c r="R26" s="135">
        <f>Kredithürde!AH26</f>
        <v>15.3</v>
      </c>
    </row>
    <row r="27" spans="1:33" x14ac:dyDescent="0.25">
      <c r="A27" s="144">
        <f>Kredithürde!A27</f>
        <v>44896</v>
      </c>
      <c r="B27" s="133">
        <f>Kredithürde!B27</f>
        <v>19.3</v>
      </c>
      <c r="C27" s="135">
        <f>Kredithürde!C27</f>
        <v>29.2</v>
      </c>
      <c r="F27" s="132">
        <f t="shared" si="0"/>
        <v>44896</v>
      </c>
      <c r="G27" s="134">
        <f>Kredithürde!J27</f>
        <v>31.3</v>
      </c>
      <c r="H27" s="135">
        <f>Kredithürde!K27</f>
        <v>24.3</v>
      </c>
      <c r="I27" s="133">
        <f>Kredithürde!R27</f>
        <v>24.8</v>
      </c>
      <c r="J27" s="135">
        <f>Kredithürde!AD27</f>
        <v>29.8</v>
      </c>
      <c r="K27" s="133">
        <f>Kredithürde!S27</f>
        <v>23.2</v>
      </c>
      <c r="L27" s="135">
        <f>Kredithürde!AE27</f>
        <v>39</v>
      </c>
      <c r="M27" s="133">
        <f>Kredithürde!T27</f>
        <v>22.6</v>
      </c>
      <c r="N27" s="135">
        <f>Kredithürde!AF27</f>
        <v>8.1</v>
      </c>
      <c r="O27" s="133">
        <f>Kredithürde!U27</f>
        <v>25.8</v>
      </c>
      <c r="P27" s="135">
        <f>Kredithürde!AG27</f>
        <v>6.4</v>
      </c>
      <c r="Q27" s="133">
        <f>Kredithürde!V27</f>
        <v>39.9</v>
      </c>
      <c r="R27" s="135">
        <f>Kredithürde!AH27</f>
        <v>25.2</v>
      </c>
    </row>
    <row r="28" spans="1:33" x14ac:dyDescent="0.25">
      <c r="A28" s="144">
        <f>Kredithürde!A28</f>
        <v>44986</v>
      </c>
      <c r="B28" s="133">
        <f>Kredithürde!B28</f>
        <v>20.9</v>
      </c>
      <c r="C28" s="135">
        <f>Kredithürde!C28</f>
        <v>28.8</v>
      </c>
      <c r="F28" s="132">
        <f t="shared" si="0"/>
        <v>44986</v>
      </c>
      <c r="G28" s="134">
        <f>Kredithürde!J28</f>
        <v>25.5</v>
      </c>
      <c r="H28" s="135">
        <f>Kredithürde!K28</f>
        <v>14.5</v>
      </c>
      <c r="I28" s="133">
        <f>Kredithürde!R28</f>
        <v>21</v>
      </c>
      <c r="J28" s="135">
        <f>Kredithürde!AD28</f>
        <v>7.8</v>
      </c>
      <c r="K28" s="133">
        <f>Kredithürde!S28</f>
        <v>19.600000000000001</v>
      </c>
      <c r="L28" s="135">
        <f>Kredithürde!AE28</f>
        <v>46.7</v>
      </c>
      <c r="M28" s="133">
        <f>Kredithürde!T28</f>
        <v>20.2</v>
      </c>
      <c r="N28" s="135">
        <f>Kredithürde!AF28</f>
        <v>11.7</v>
      </c>
      <c r="O28" s="133">
        <f>Kredithürde!U28</f>
        <v>21.9</v>
      </c>
      <c r="P28" s="135">
        <f>Kredithürde!AG28</f>
        <v>22.6</v>
      </c>
      <c r="Q28" s="133">
        <f>Kredithürde!V28</f>
        <v>31.4</v>
      </c>
      <c r="R28" s="135">
        <f>Kredithürde!AH28</f>
        <v>19.399999999999999</v>
      </c>
    </row>
    <row r="29" spans="1:33" x14ac:dyDescent="0.25">
      <c r="A29" s="144">
        <f>Kredithürde!A29</f>
        <v>45078</v>
      </c>
      <c r="B29" s="133">
        <f>Kredithürde!B29</f>
        <v>21.6</v>
      </c>
      <c r="C29" s="135">
        <f>Kredithürde!C29</f>
        <v>31.8</v>
      </c>
      <c r="F29" s="132">
        <f t="shared" si="0"/>
        <v>45078</v>
      </c>
      <c r="G29" s="134">
        <f>Kredithürde!J29</f>
        <v>25.6</v>
      </c>
      <c r="H29" s="135">
        <f>Kredithürde!K29</f>
        <v>17.899999999999999</v>
      </c>
      <c r="I29" s="133">
        <f>Kredithürde!R29</f>
        <v>25</v>
      </c>
      <c r="J29" s="135">
        <f>Kredithürde!AD29</f>
        <v>14.7</v>
      </c>
      <c r="K29" s="133">
        <f>Kredithürde!S29</f>
        <v>24.7</v>
      </c>
      <c r="L29" s="135">
        <f>Kredithürde!AE29</f>
        <v>30.9</v>
      </c>
      <c r="M29" s="133">
        <f>Kredithürde!T29</f>
        <v>26</v>
      </c>
      <c r="N29" s="135">
        <f>Kredithürde!AF29</f>
        <v>18.899999999999999</v>
      </c>
      <c r="O29" s="133">
        <f>Kredithürde!U29</f>
        <v>23.2</v>
      </c>
      <c r="P29" s="135">
        <f>Kredithürde!AG29</f>
        <v>15.8</v>
      </c>
      <c r="Q29" s="133">
        <f>Kredithürde!V29</f>
        <v>26.5</v>
      </c>
      <c r="R29" s="135">
        <f>Kredithürde!AH29</f>
        <v>21.9</v>
      </c>
    </row>
    <row r="30" spans="1:33" x14ac:dyDescent="0.25">
      <c r="A30" s="144">
        <f>Kredithürde!A30</f>
        <v>45170</v>
      </c>
      <c r="B30" s="133">
        <f>Kredithürde!B30</f>
        <v>20.2</v>
      </c>
      <c r="C30" s="135">
        <f>Kredithürde!C30</f>
        <v>30.4</v>
      </c>
      <c r="F30" s="132">
        <f t="shared" si="0"/>
        <v>45170</v>
      </c>
      <c r="G30" s="134">
        <f>Kredithürde!J30</f>
        <v>31.7</v>
      </c>
      <c r="H30" s="135">
        <f>Kredithürde!K30</f>
        <v>21.3</v>
      </c>
      <c r="I30" s="133">
        <f>Kredithürde!R30</f>
        <v>32.4</v>
      </c>
      <c r="J30" s="135">
        <f>Kredithürde!AD30</f>
        <v>19.100000000000001</v>
      </c>
      <c r="K30" s="133">
        <f>Kredithürde!S30</f>
        <v>29</v>
      </c>
      <c r="L30" s="135">
        <f>Kredithürde!AE30</f>
        <v>30.1</v>
      </c>
      <c r="M30" s="133">
        <f>Kredithürde!T30</f>
        <v>29.5</v>
      </c>
      <c r="N30" s="135">
        <f>Kredithürde!AF30</f>
        <v>10.9</v>
      </c>
      <c r="O30" s="133">
        <f>Kredithürde!U30</f>
        <v>26.4</v>
      </c>
      <c r="P30" s="135">
        <f>Kredithürde!AG30</f>
        <v>32.6</v>
      </c>
      <c r="Q30" s="133">
        <f>Kredithürde!V30</f>
        <v>32.9</v>
      </c>
      <c r="R30" s="135">
        <f>Kredithürde!AH30</f>
        <v>22.6</v>
      </c>
    </row>
    <row r="31" spans="1:33" x14ac:dyDescent="0.25">
      <c r="A31" s="144">
        <f>Kredithürde!A31</f>
        <v>45261</v>
      </c>
      <c r="B31" s="133">
        <f>Kredithürde!B31</f>
        <v>19</v>
      </c>
      <c r="C31" s="135">
        <f>Kredithürde!C31</f>
        <v>30.4</v>
      </c>
      <c r="F31" s="132">
        <f t="shared" si="0"/>
        <v>45261</v>
      </c>
      <c r="G31" s="134">
        <f>Kredithürde!J31</f>
        <v>28.8</v>
      </c>
      <c r="H31" s="135">
        <f>Kredithürde!K31</f>
        <v>20.399999999999999</v>
      </c>
      <c r="I31" s="133">
        <f>Kredithürde!R31</f>
        <v>26.3</v>
      </c>
      <c r="J31" s="135">
        <f>Kredithürde!AD31</f>
        <v>16.7</v>
      </c>
      <c r="K31" s="133">
        <f>Kredithürde!S31</f>
        <v>23.9</v>
      </c>
      <c r="L31" s="135">
        <f>Kredithürde!AE31</f>
        <v>13.5</v>
      </c>
      <c r="M31" s="133">
        <f>Kredithürde!T31</f>
        <v>33.799999999999997</v>
      </c>
      <c r="N31" s="135">
        <f>Kredithürde!AF31</f>
        <v>20.8</v>
      </c>
      <c r="O31" s="133">
        <f>Kredithürde!U31</f>
        <v>28</v>
      </c>
      <c r="P31" s="135">
        <f>Kredithürde!AG31</f>
        <v>28.6</v>
      </c>
      <c r="Q31" s="133">
        <f>Kredithürde!V31</f>
        <v>31.4</v>
      </c>
      <c r="R31" s="135">
        <f>Kredithürde!AH31</f>
        <v>23.7</v>
      </c>
    </row>
    <row r="32" spans="1:33" x14ac:dyDescent="0.25">
      <c r="A32" s="144">
        <f>Kredithürde!A32</f>
        <v>45352</v>
      </c>
      <c r="B32" s="133">
        <f>Kredithürde!B32</f>
        <v>20.5</v>
      </c>
      <c r="C32" s="135">
        <f>Kredithürde!C32</f>
        <v>32.5</v>
      </c>
      <c r="F32" s="132">
        <f t="shared" si="0"/>
        <v>45352</v>
      </c>
      <c r="G32" s="134">
        <f>Kredithürde!J32</f>
        <v>26.3</v>
      </c>
      <c r="H32" s="135">
        <f>Kredithürde!K32</f>
        <v>20.7</v>
      </c>
      <c r="I32" s="133">
        <f>Kredithürde!R32</f>
        <v>20.3</v>
      </c>
      <c r="J32" s="135">
        <f>Kredithürde!AD32</f>
        <v>18.3</v>
      </c>
      <c r="K32" s="133">
        <f>Kredithürde!S32</f>
        <v>25</v>
      </c>
      <c r="L32" s="135">
        <f>Kredithürde!AE32</f>
        <v>18.8</v>
      </c>
      <c r="M32" s="133">
        <f>Kredithürde!T32</f>
        <v>28.9</v>
      </c>
      <c r="N32" s="135">
        <f>Kredithürde!AF32</f>
        <v>9.6</v>
      </c>
      <c r="O32" s="133">
        <f>Kredithürde!U32</f>
        <v>34.1</v>
      </c>
      <c r="P32" s="135">
        <f>Kredithürde!AG32</f>
        <v>21.3</v>
      </c>
      <c r="Q32" s="133">
        <f>Kredithürde!V32</f>
        <v>29.7</v>
      </c>
      <c r="R32" s="135">
        <f>Kredithürde!AH32</f>
        <v>27.2</v>
      </c>
    </row>
    <row r="33" spans="1:18" x14ac:dyDescent="0.25">
      <c r="A33" s="144">
        <f>Kredithürde!A33</f>
        <v>45444</v>
      </c>
      <c r="B33" s="133">
        <f>Kredithürde!B33</f>
        <v>21.2</v>
      </c>
      <c r="C33" s="135">
        <f>Kredithürde!C33</f>
        <v>32.9</v>
      </c>
      <c r="F33" s="132">
        <f t="shared" si="0"/>
        <v>45444</v>
      </c>
      <c r="G33" s="134">
        <f>Kredithürde!J33</f>
        <v>27.8</v>
      </c>
      <c r="H33" s="135">
        <f>Kredithürde!K33</f>
        <v>25.8</v>
      </c>
      <c r="I33" s="133">
        <f>Kredithürde!R33</f>
        <v>29.2</v>
      </c>
      <c r="J33" s="135">
        <f>Kredithürde!AD33</f>
        <v>20.5</v>
      </c>
      <c r="K33" s="133">
        <f>Kredithürde!S33</f>
        <v>34.299999999999997</v>
      </c>
      <c r="L33" s="135">
        <f>Kredithürde!AE33</f>
        <v>28.1</v>
      </c>
      <c r="M33" s="133">
        <f>Kredithürde!T33</f>
        <v>27.2</v>
      </c>
      <c r="N33" s="135">
        <f>Kredithürde!AF33</f>
        <v>20.9</v>
      </c>
      <c r="O33" s="133">
        <f>Kredithürde!U33</f>
        <v>27.4</v>
      </c>
      <c r="P33" s="135">
        <f>Kredithürde!AG33</f>
        <v>35.1</v>
      </c>
      <c r="Q33" s="133">
        <f>Kredithürde!V33</f>
        <v>25.2</v>
      </c>
      <c r="R33" s="135">
        <f>Kredithürde!AH33</f>
        <v>31.6</v>
      </c>
    </row>
    <row r="34" spans="1:18" x14ac:dyDescent="0.25">
      <c r="A34" s="144">
        <f>Kredithürde!A34</f>
        <v>45536</v>
      </c>
      <c r="B34" s="133">
        <f>Kredithürde!B34</f>
        <v>20.3</v>
      </c>
      <c r="C34" s="135">
        <f>Kredithürde!C34</f>
        <v>27.7</v>
      </c>
      <c r="F34" s="132">
        <f t="shared" si="0"/>
        <v>45536</v>
      </c>
      <c r="G34" s="134">
        <f>Kredithürde!J34</f>
        <v>31.5</v>
      </c>
      <c r="H34" s="135">
        <f>Kredithürde!K34</f>
        <v>34.5</v>
      </c>
      <c r="I34" s="133">
        <f>Kredithürde!R34</f>
        <v>31.2</v>
      </c>
      <c r="J34" s="135">
        <f>Kredithürde!AD34</f>
        <v>40.4</v>
      </c>
      <c r="K34" s="133">
        <f>Kredithürde!S34</f>
        <v>21.2</v>
      </c>
      <c r="L34" s="135">
        <f>Kredithürde!AE34</f>
        <v>19.8</v>
      </c>
      <c r="M34" s="133">
        <f>Kredithürde!T34</f>
        <v>24.8</v>
      </c>
      <c r="N34" s="135">
        <f>Kredithürde!AF34</f>
        <v>21.1</v>
      </c>
      <c r="O34" s="133">
        <f>Kredithürde!U34</f>
        <v>33.6</v>
      </c>
      <c r="P34" s="135">
        <f>Kredithürde!AG34</f>
        <v>15.9</v>
      </c>
      <c r="Q34" s="133">
        <f>Kredithürde!V34</f>
        <v>35.1</v>
      </c>
      <c r="R34" s="135">
        <f>Kredithürde!AH34</f>
        <v>36.9</v>
      </c>
    </row>
    <row r="35" spans="1:18" x14ac:dyDescent="0.25">
      <c r="A35" s="144">
        <f>Kredithürde!A35</f>
        <v>45627</v>
      </c>
      <c r="B35" s="133">
        <f>Kredithürde!B35</f>
        <v>21.1</v>
      </c>
      <c r="C35" s="135">
        <f>Kredithürde!C35</f>
        <v>28</v>
      </c>
      <c r="F35" s="132">
        <f t="shared" si="0"/>
        <v>45627</v>
      </c>
      <c r="G35" s="134">
        <f>Kredithürde!J35</f>
        <v>32</v>
      </c>
      <c r="H35" s="135">
        <f>Kredithürde!K35</f>
        <v>31.9</v>
      </c>
      <c r="I35" s="133">
        <f>Kredithürde!R35</f>
        <v>33.4</v>
      </c>
      <c r="J35" s="135">
        <f>Kredithürde!AD35</f>
        <v>35.5</v>
      </c>
      <c r="K35" s="133">
        <f>Kredithürde!S35</f>
        <v>24.8</v>
      </c>
      <c r="L35" s="135">
        <f>Kredithürde!AE35</f>
        <v>28</v>
      </c>
      <c r="M35" s="133">
        <f>Kredithürde!T35</f>
        <v>36.700000000000003</v>
      </c>
      <c r="N35" s="135">
        <f>Kredithürde!AF35</f>
        <v>21.6</v>
      </c>
      <c r="O35" s="133">
        <f>Kredithürde!U35</f>
        <v>37.200000000000003</v>
      </c>
      <c r="P35" s="135">
        <f>Kredithürde!AG35</f>
        <v>36.200000000000003</v>
      </c>
      <c r="Q35" s="133">
        <f>Kredithürde!V35</f>
        <v>31.6</v>
      </c>
      <c r="R35" s="135">
        <f>Kredithürde!AH35</f>
        <v>27.9</v>
      </c>
    </row>
    <row r="36" spans="1:18" x14ac:dyDescent="0.25">
      <c r="A36" s="144">
        <f>Kredithürde!A36</f>
        <v>45717</v>
      </c>
      <c r="B36" s="133">
        <f>Kredithürde!B36</f>
        <v>19.899999999999999</v>
      </c>
      <c r="C36" s="135">
        <f>Kredithürde!C36</f>
        <v>27.2</v>
      </c>
      <c r="F36" s="132">
        <f t="shared" si="0"/>
        <v>45717</v>
      </c>
      <c r="G36" s="134">
        <f>Kredithürde!J36</f>
        <v>33.799999999999997</v>
      </c>
      <c r="H36" s="135">
        <f>Kredithürde!K36</f>
        <v>23.6</v>
      </c>
      <c r="I36" s="133">
        <f>Kredithürde!R36</f>
        <v>33.200000000000003</v>
      </c>
      <c r="J36" s="135">
        <f>Kredithürde!AD36</f>
        <v>20.8</v>
      </c>
      <c r="K36" s="133">
        <f>Kredithürde!S36</f>
        <v>29.6</v>
      </c>
      <c r="L36" s="135">
        <f>Kredithürde!AE36</f>
        <v>33.299999999999997</v>
      </c>
      <c r="M36" s="133">
        <f>Kredithürde!T36</f>
        <v>36.799999999999997</v>
      </c>
      <c r="N36" s="135">
        <f>Kredithürde!AF36</f>
        <v>27.8</v>
      </c>
      <c r="O36" s="133">
        <f>Kredithürde!U36</f>
        <v>33.5</v>
      </c>
      <c r="P36" s="135">
        <f>Kredithürde!AG36</f>
        <v>20.399999999999999</v>
      </c>
      <c r="Q36" s="133">
        <f>Kredithürde!V36</f>
        <v>35</v>
      </c>
      <c r="R36" s="135">
        <f>Kredithürde!AH36</f>
        <v>27</v>
      </c>
    </row>
    <row r="37" spans="1:18" x14ac:dyDescent="0.25">
      <c r="A37" s="144">
        <f>Kredithürde!A37</f>
        <v>45809</v>
      </c>
      <c r="B37" s="133">
        <f>Kredithürde!B37</f>
        <v>20.9</v>
      </c>
      <c r="C37" s="135">
        <f>Kredithürde!C37</f>
        <v>30.3</v>
      </c>
      <c r="F37" s="132">
        <f t="shared" si="0"/>
        <v>45809</v>
      </c>
      <c r="G37" s="134">
        <f>Kredithürde!J37</f>
        <v>35.200000000000003</v>
      </c>
      <c r="H37" s="135">
        <f>Kredithürde!K37</f>
        <v>21.5</v>
      </c>
      <c r="I37" s="133">
        <f>Kredithürde!R37</f>
        <v>35.700000000000003</v>
      </c>
      <c r="J37" s="135">
        <f>Kredithürde!AD37</f>
        <v>19.600000000000001</v>
      </c>
      <c r="K37" s="133">
        <f>Kredithürde!S37</f>
        <v>26.8</v>
      </c>
      <c r="L37" s="135">
        <f>Kredithürde!AE37</f>
        <v>20.2</v>
      </c>
      <c r="M37" s="133">
        <f>Kredithürde!T37</f>
        <v>41</v>
      </c>
      <c r="N37" s="135">
        <f>Kredithürde!AF37</f>
        <v>24.5</v>
      </c>
      <c r="O37" s="133">
        <f>Kredithürde!U37</f>
        <v>35.299999999999997</v>
      </c>
      <c r="P37" s="135">
        <f>Kredithürde!AG37</f>
        <v>31.5</v>
      </c>
      <c r="Q37" s="133">
        <f>Kredithürde!V37</f>
        <v>36.200000000000003</v>
      </c>
      <c r="R37" s="135">
        <f>Kredithürde!AH37</f>
        <v>20.2</v>
      </c>
    </row>
    <row r="38" spans="1:18" x14ac:dyDescent="0.25">
      <c r="A38" s="144">
        <f>Kredithürde!A38</f>
        <v>45901</v>
      </c>
      <c r="B38" s="133">
        <f>Kredithürde!B38</f>
        <v>19.5</v>
      </c>
      <c r="C38" s="135">
        <f>Kredithürde!C38</f>
        <v>27.2</v>
      </c>
      <c r="F38" s="132">
        <f t="shared" si="0"/>
        <v>45901</v>
      </c>
      <c r="G38" s="134">
        <f>Kredithürde!J38</f>
        <v>33.9</v>
      </c>
      <c r="H38" s="135">
        <f>Kredithürde!K38</f>
        <v>20.399999999999999</v>
      </c>
      <c r="I38" s="133">
        <f>Kredithürde!R38</f>
        <v>34.5</v>
      </c>
      <c r="J38" s="135">
        <f>Kredithürde!AD38</f>
        <v>15.5</v>
      </c>
      <c r="K38" s="133">
        <f>Kredithürde!S38</f>
        <v>27.6</v>
      </c>
      <c r="L38" s="135">
        <f>Kredithürde!AE38</f>
        <v>37</v>
      </c>
      <c r="M38" s="133">
        <f>Kredithürde!T38</f>
        <v>37.9</v>
      </c>
      <c r="N38" s="135">
        <f>Kredithürde!AF38</f>
        <v>21.1</v>
      </c>
      <c r="O38" s="133">
        <f>Kredithürde!U38</f>
        <v>45.6</v>
      </c>
      <c r="P38" s="135">
        <f>Kredithürde!AG38</f>
        <v>32.700000000000003</v>
      </c>
      <c r="Q38" s="133">
        <f>Kredithürde!V38</f>
        <v>33.299999999999997</v>
      </c>
      <c r="R38" s="135">
        <f>Kredithürde!AH38</f>
        <v>21.6</v>
      </c>
    </row>
    <row r="39" spans="1:18" x14ac:dyDescent="0.25">
      <c r="A39" s="144">
        <f>Kredithürde!A39</f>
        <v>45992</v>
      </c>
      <c r="B39" s="133">
        <f>Kredithürde!B39</f>
        <v>20.2</v>
      </c>
      <c r="C39" s="135">
        <f>Kredithürde!C39</f>
        <v>31.5</v>
      </c>
      <c r="F39" s="132">
        <f t="shared" si="0"/>
        <v>45992</v>
      </c>
      <c r="G39" s="134">
        <f>Kredithürde!J39</f>
        <v>37.799999999999997</v>
      </c>
      <c r="H39" s="135">
        <f>Kredithürde!K39</f>
        <v>29.4</v>
      </c>
      <c r="I39" s="133">
        <f>Kredithürde!R39</f>
        <v>35.1</v>
      </c>
      <c r="J39" s="135">
        <f>Kredithürde!AD39</f>
        <v>28.3</v>
      </c>
      <c r="K39" s="133">
        <f>Kredithürde!S39</f>
        <v>29.6</v>
      </c>
      <c r="L39" s="135">
        <f>Kredithürde!AE39</f>
        <v>31.3</v>
      </c>
      <c r="M39" s="133">
        <f>Kredithürde!T39</f>
        <v>35.6</v>
      </c>
      <c r="N39" s="135">
        <f>Kredithürde!AF39</f>
        <v>41.7</v>
      </c>
      <c r="O39" s="133">
        <f>Kredithürde!U39</f>
        <v>45.2</v>
      </c>
      <c r="P39" s="135">
        <f>Kredithürde!AG39</f>
        <v>49.7</v>
      </c>
      <c r="Q39" s="133">
        <f>Kredithürde!V39</f>
        <v>41.4</v>
      </c>
      <c r="R39" s="135">
        <f>Kredithürde!AH39</f>
        <v>20.3</v>
      </c>
    </row>
    <row r="40" spans="1:18" x14ac:dyDescent="0.25">
      <c r="A40" s="144">
        <f>Kredithürde!A40</f>
        <v>46082</v>
      </c>
      <c r="B40" s="133">
        <f>Kredithürde!B40</f>
        <v>21</v>
      </c>
      <c r="C40" s="135">
        <f>Kredithürde!C40</f>
        <v>28.6</v>
      </c>
      <c r="D40" s="148"/>
      <c r="E40" s="148"/>
      <c r="F40" s="132">
        <f t="shared" ref="F40" si="1">A40</f>
        <v>46082</v>
      </c>
      <c r="G40" s="134">
        <f>Kredithürde!J40</f>
        <v>34</v>
      </c>
      <c r="H40" s="135">
        <f>Kredithürde!K40</f>
        <v>29.1</v>
      </c>
      <c r="I40" s="133">
        <f>Kredithürde!R40</f>
        <v>34.299999999999997</v>
      </c>
      <c r="J40" s="135">
        <f>Kredithürde!AD40</f>
        <v>30.3</v>
      </c>
      <c r="K40" s="133">
        <f>Kredithürde!S40</f>
        <v>31</v>
      </c>
      <c r="L40" s="135">
        <f>Kredithürde!AE40</f>
        <v>31.7</v>
      </c>
      <c r="M40" s="133">
        <f>Kredithürde!T40</f>
        <v>42.6</v>
      </c>
      <c r="N40" s="135">
        <f>Kredithürde!AF40</f>
        <v>20.9</v>
      </c>
      <c r="O40" s="133">
        <f>Kredithürde!U40</f>
        <v>41.9</v>
      </c>
      <c r="P40" s="135">
        <f>Kredithürde!AG40</f>
        <v>44.7</v>
      </c>
      <c r="Q40" s="133">
        <f>Kredithürde!V40</f>
        <v>32.6</v>
      </c>
      <c r="R40" s="135">
        <f>Kredithürde!AH40</f>
        <v>23.8</v>
      </c>
    </row>
  </sheetData>
  <mergeCells count="9">
    <mergeCell ref="B2:C2"/>
    <mergeCell ref="A1:C1"/>
    <mergeCell ref="G2:H2"/>
    <mergeCell ref="F1:R1"/>
    <mergeCell ref="K2:L2"/>
    <mergeCell ref="O2:P2"/>
    <mergeCell ref="Q2:R2"/>
    <mergeCell ref="M2:N2"/>
    <mergeCell ref="I2:J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Z63"/>
  <sheetViews>
    <sheetView topLeftCell="BF1" zoomScale="120" zoomScaleNormal="120" workbookViewId="0">
      <selection activeCell="BG6" sqref="BG6:BS22"/>
    </sheetView>
  </sheetViews>
  <sheetFormatPr baseColWidth="10" defaultColWidth="11" defaultRowHeight="14.25" x14ac:dyDescent="0.2"/>
  <cols>
    <col min="1" max="7" width="11" style="1"/>
    <col min="8" max="8" width="5.375" style="1" customWidth="1"/>
    <col min="9"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223">
        <v>46082</v>
      </c>
      <c r="BM2" s="223"/>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x14ac:dyDescent="0.2">
      <c r="A4" s="2">
        <v>42795</v>
      </c>
      <c r="B4" s="3">
        <f>'Input ifo'!B4</f>
        <v>32.1</v>
      </c>
      <c r="C4" s="3">
        <f>'Input ifo'!F4</f>
        <v>35</v>
      </c>
      <c r="D4" s="3">
        <f>AVERAGE($B$4:$B$44)</f>
        <v>23.589189189189192</v>
      </c>
      <c r="E4" s="3">
        <f>AVERAGE($C$4:$C$44)</f>
        <v>31.929729729729726</v>
      </c>
      <c r="F4" s="3"/>
      <c r="G4" s="3"/>
      <c r="H4" s="3"/>
      <c r="I4" s="2">
        <f t="shared" ref="I4:I19" si="0">A4</f>
        <v>42795</v>
      </c>
      <c r="J4" s="3">
        <f>'Input ifo'!E4</f>
        <v>18.3</v>
      </c>
      <c r="K4" s="3">
        <f>'Input ifo'!I4</f>
        <v>6.7</v>
      </c>
      <c r="L4" s="3">
        <f>AVERAGE($J$4:$J$44)</f>
        <v>22.555263157894732</v>
      </c>
      <c r="M4" s="3">
        <f>AVERAGE($K$4:$K$44)</f>
        <v>15.083783783783785</v>
      </c>
      <c r="N4" s="3"/>
      <c r="O4" s="3"/>
      <c r="Q4" s="2">
        <f t="shared" ref="Q4:Q19" si="1">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45717</v>
      </c>
      <c r="BL4" s="18"/>
      <c r="BM4" s="19">
        <f>EDATE(BK4,3)</f>
        <v>45809</v>
      </c>
      <c r="BN4" s="19">
        <f>EDATE(BM4,3)</f>
        <v>45901</v>
      </c>
      <c r="BO4" s="19">
        <f>EDATE(BN4,3)</f>
        <v>45992</v>
      </c>
      <c r="BP4" s="19">
        <f>EDATE(BO4,3)</f>
        <v>46082</v>
      </c>
    </row>
    <row r="5" spans="1:75" ht="18.75" thickBot="1" x14ac:dyDescent="0.3">
      <c r="A5" s="2">
        <v>42887</v>
      </c>
      <c r="B5" s="3">
        <f>'Input ifo'!B5</f>
        <v>29.9</v>
      </c>
      <c r="C5" s="3">
        <f>'Input ifo'!F5</f>
        <v>35.200000000000003</v>
      </c>
      <c r="D5" s="3">
        <f t="shared" ref="D5:D27" si="2">AVERAGE($B$4:$B$44)</f>
        <v>23.589189189189192</v>
      </c>
      <c r="E5" s="3">
        <f t="shared" ref="E5:E36" si="3">AVERAGE($C$4:$C$44)</f>
        <v>31.929729729729726</v>
      </c>
      <c r="F5" s="36">
        <f>ABS(B5-B4)</f>
        <v>2.2000000000000028</v>
      </c>
      <c r="G5" s="36">
        <f>ABS(C5-C4)</f>
        <v>0.20000000000000284</v>
      </c>
      <c r="H5" s="3"/>
      <c r="I5" s="2">
        <f t="shared" si="0"/>
        <v>42887</v>
      </c>
      <c r="J5" s="3">
        <f>'Input ifo'!E5</f>
        <v>19</v>
      </c>
      <c r="K5" s="3">
        <f>'Input ifo'!I5</f>
        <v>7.3</v>
      </c>
      <c r="L5" s="3">
        <f t="shared" ref="L5:L40" si="4">AVERAGE($J$4:$J$44)</f>
        <v>22.555263157894732</v>
      </c>
      <c r="M5" s="3">
        <f t="shared" ref="M5:M40" si="5">AVERAGE($K$4:$K$44)</f>
        <v>15.083783783783785</v>
      </c>
      <c r="N5" s="36">
        <f>ABS(J5-J4)</f>
        <v>0.69999999999999929</v>
      </c>
      <c r="O5" s="36">
        <f>ABS(K5-K4)</f>
        <v>0.59999999999999964</v>
      </c>
      <c r="Q5" s="2">
        <f t="shared" si="1"/>
        <v>42887</v>
      </c>
      <c r="R5" s="3">
        <f>'Input ifo'!M5</f>
        <v>15.9</v>
      </c>
      <c r="S5" s="3">
        <f>'Input ifo'!U5</f>
        <v>9.8000000000000007</v>
      </c>
      <c r="T5" s="3">
        <f>'Input ifo'!AC5</f>
        <v>14.9</v>
      </c>
      <c r="U5" s="3">
        <f>'Input ifo'!AK5</f>
        <v>19.899999999999999</v>
      </c>
      <c r="V5" s="3">
        <f>'Input ifo'!AS5</f>
        <v>24.2</v>
      </c>
      <c r="W5" s="36">
        <f>ABS(R5-R4)</f>
        <v>0.90000000000000036</v>
      </c>
      <c r="X5" s="36">
        <f t="shared" ref="X5:AA15" si="6">ABS(S5-S4)</f>
        <v>2.7999999999999989</v>
      </c>
      <c r="Y5" s="36">
        <f t="shared" si="6"/>
        <v>2.5999999999999996</v>
      </c>
      <c r="Z5" s="36">
        <f t="shared" si="6"/>
        <v>4.2000000000000028</v>
      </c>
      <c r="AA5" s="36">
        <f t="shared" si="6"/>
        <v>2.5</v>
      </c>
      <c r="AC5" s="2">
        <f t="shared" ref="AC5:AC19" si="7">Q5</f>
        <v>42887</v>
      </c>
      <c r="AD5" s="3">
        <f>'Input ifo'!Q5</f>
        <v>4.7</v>
      </c>
      <c r="AE5" s="3">
        <f>'Input ifo'!Y5</f>
        <v>15.7</v>
      </c>
      <c r="AF5" s="3">
        <f>'Input ifo'!AG5</f>
        <v>4.5999999999999996</v>
      </c>
      <c r="AG5" s="3">
        <f>'Input ifo'!AO5</f>
        <v>0</v>
      </c>
      <c r="AH5" s="3">
        <f>'Input ifo'!AW5</f>
        <v>13.8</v>
      </c>
      <c r="AI5" s="36">
        <f>ABS(AD5-AD4)</f>
        <v>0.80000000000000027</v>
      </c>
      <c r="AJ5" s="36">
        <f t="shared" ref="AJ5:AJ15" si="8">ABS(AE5-AE4)</f>
        <v>8.8000000000000007</v>
      </c>
      <c r="AK5" s="36">
        <f t="shared" ref="AK5:AK15" si="9">ABS(AF5-AF4)</f>
        <v>0.19999999999999929</v>
      </c>
      <c r="AL5" s="36">
        <f t="shared" ref="AL5:AL15" si="10">ABS(AG5-AG4)</f>
        <v>0</v>
      </c>
      <c r="AM5" s="36">
        <f t="shared" ref="AM5:AM15" si="11">ABS(AH5-AH4)</f>
        <v>1.8000000000000007</v>
      </c>
      <c r="AQ5" s="5"/>
      <c r="AR5" s="5"/>
      <c r="AS5" s="5"/>
      <c r="AT5" s="5"/>
      <c r="AU5" s="5"/>
      <c r="AV5" s="5"/>
      <c r="AW5" s="5"/>
      <c r="BG5" s="8"/>
      <c r="BH5" s="9"/>
      <c r="BI5" s="9"/>
      <c r="BJ5" s="9"/>
      <c r="BK5" s="9"/>
      <c r="BL5" s="9"/>
      <c r="BM5" s="9"/>
      <c r="BN5" s="9"/>
      <c r="BO5" s="9"/>
      <c r="BP5" s="9"/>
      <c r="BQ5" s="9"/>
      <c r="BR5" s="9"/>
      <c r="BS5" s="9"/>
      <c r="BT5"/>
      <c r="BU5"/>
      <c r="BV5"/>
      <c r="BW5"/>
    </row>
    <row r="6" spans="1:75" ht="16.5" thickTop="1" thickBot="1" x14ac:dyDescent="0.3">
      <c r="A6" s="2">
        <v>42979</v>
      </c>
      <c r="B6" s="3">
        <f>'Input ifo'!B6</f>
        <v>29.5</v>
      </c>
      <c r="C6" s="3">
        <f>'Input ifo'!F6</f>
        <v>36</v>
      </c>
      <c r="D6" s="3">
        <f t="shared" si="2"/>
        <v>23.589189189189192</v>
      </c>
      <c r="E6" s="3">
        <f t="shared" si="3"/>
        <v>31.929729729729726</v>
      </c>
      <c r="F6" s="36">
        <f>ABS(B6-B5)</f>
        <v>0.39999999999999858</v>
      </c>
      <c r="G6" s="36">
        <f t="shared" ref="G6:G15" si="12">ABS(C6-C5)</f>
        <v>0.79999999999999716</v>
      </c>
      <c r="H6" s="3"/>
      <c r="I6" s="2">
        <f t="shared" si="0"/>
        <v>42979</v>
      </c>
      <c r="J6" s="3">
        <f>'Input ifo'!E6</f>
        <v>15</v>
      </c>
      <c r="K6" s="3">
        <f>'Input ifo'!I6</f>
        <v>4.7</v>
      </c>
      <c r="L6" s="3">
        <f t="shared" si="4"/>
        <v>22.555263157894732</v>
      </c>
      <c r="M6" s="3">
        <f t="shared" si="5"/>
        <v>15.083783783783785</v>
      </c>
      <c r="N6" s="36">
        <f t="shared" ref="N6:N15" si="13">ABS(J6-J5)</f>
        <v>4</v>
      </c>
      <c r="O6" s="36">
        <f t="shared" ref="O6:O15" si="14">ABS(K6-K5)</f>
        <v>2.5999999999999996</v>
      </c>
      <c r="Q6" s="2">
        <f t="shared" si="1"/>
        <v>42979</v>
      </c>
      <c r="R6" s="3">
        <f>'Input ifo'!M6</f>
        <v>14.8</v>
      </c>
      <c r="S6" s="3">
        <f>'Input ifo'!U6</f>
        <v>12.3</v>
      </c>
      <c r="T6" s="3">
        <f>'Input ifo'!AC6</f>
        <v>9.8000000000000007</v>
      </c>
      <c r="U6" s="3">
        <f>'Input ifo'!AK6</f>
        <v>21.8</v>
      </c>
      <c r="V6" s="3">
        <f>'Input ifo'!AS6</f>
        <v>15.9</v>
      </c>
      <c r="W6" s="36">
        <f t="shared" ref="W6:W15" si="15">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I15" si="16">ABS(AD6-AD5)</f>
        <v>1.5</v>
      </c>
      <c r="AJ6" s="36">
        <f t="shared" si="8"/>
        <v>6.5</v>
      </c>
      <c r="AK6" s="36">
        <f t="shared" si="9"/>
        <v>1.2999999999999998</v>
      </c>
      <c r="AL6" s="36">
        <f t="shared" si="10"/>
        <v>2.7</v>
      </c>
      <c r="AM6" s="36">
        <f t="shared" si="11"/>
        <v>7.5000000000000009</v>
      </c>
      <c r="AQ6" s="5"/>
      <c r="AR6" s="5"/>
      <c r="AS6" s="5"/>
      <c r="AT6" s="5"/>
      <c r="AU6" s="5"/>
      <c r="AV6" s="5"/>
      <c r="AW6" s="5"/>
      <c r="BG6" s="10"/>
      <c r="BH6" s="11"/>
      <c r="BI6" s="12"/>
      <c r="BJ6" s="13"/>
      <c r="BK6" s="218" t="s">
        <v>60</v>
      </c>
      <c r="BL6" s="218"/>
      <c r="BM6" s="219"/>
      <c r="BN6" s="219"/>
      <c r="BO6" s="219"/>
      <c r="BP6" s="219"/>
      <c r="BQ6" s="154"/>
      <c r="BR6" s="9"/>
      <c r="BS6" s="9"/>
      <c r="BT6" s="14" t="s">
        <v>43</v>
      </c>
      <c r="BU6" s="15" t="s">
        <v>44</v>
      </c>
      <c r="BV6"/>
      <c r="BW6"/>
    </row>
    <row r="7" spans="1:75" ht="15.75" thickTop="1" x14ac:dyDescent="0.25">
      <c r="A7" s="2">
        <v>43070</v>
      </c>
      <c r="B7" s="3">
        <f>'Input ifo'!B7</f>
        <v>28.4</v>
      </c>
      <c r="C7" s="3">
        <f>'Input ifo'!F7</f>
        <v>38.6</v>
      </c>
      <c r="D7" s="3">
        <f t="shared" si="2"/>
        <v>23.589189189189192</v>
      </c>
      <c r="E7" s="3">
        <f t="shared" si="3"/>
        <v>31.929729729729726</v>
      </c>
      <c r="F7" s="36">
        <f t="shared" ref="F7:F15" si="17">ABS(B7-B6)</f>
        <v>1.1000000000000014</v>
      </c>
      <c r="G7" s="36">
        <f t="shared" si="12"/>
        <v>2.6000000000000014</v>
      </c>
      <c r="H7" s="3"/>
      <c r="I7" s="2">
        <f t="shared" si="0"/>
        <v>43070</v>
      </c>
      <c r="J7" s="3">
        <f>'Input ifo'!E7</f>
        <v>15.4</v>
      </c>
      <c r="K7" s="3">
        <f>'Input ifo'!I7</f>
        <v>3.8</v>
      </c>
      <c r="L7" s="3">
        <f t="shared" si="4"/>
        <v>22.555263157894732</v>
      </c>
      <c r="M7" s="3">
        <f t="shared" si="5"/>
        <v>15.083783783783785</v>
      </c>
      <c r="N7" s="36">
        <f t="shared" si="13"/>
        <v>0.40000000000000036</v>
      </c>
      <c r="O7" s="36">
        <f t="shared" si="14"/>
        <v>0.90000000000000036</v>
      </c>
      <c r="Q7" s="2">
        <f t="shared" si="1"/>
        <v>43070</v>
      </c>
      <c r="R7" s="3">
        <f>'Input ifo'!M7</f>
        <v>13.7</v>
      </c>
      <c r="S7" s="3">
        <f>'Input ifo'!U7</f>
        <v>9.5</v>
      </c>
      <c r="T7" s="3">
        <f>'Input ifo'!AC7</f>
        <v>11.9</v>
      </c>
      <c r="U7" s="3">
        <f>'Input ifo'!AK7</f>
        <v>21.2</v>
      </c>
      <c r="V7" s="3">
        <f>'Input ifo'!AS7</f>
        <v>18.100000000000001</v>
      </c>
      <c r="W7" s="36">
        <f t="shared" si="15"/>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6"/>
        <v>1.9000000000000001</v>
      </c>
      <c r="AJ7" s="36">
        <f t="shared" si="8"/>
        <v>6.6</v>
      </c>
      <c r="AK7" s="36">
        <f t="shared" si="9"/>
        <v>0</v>
      </c>
      <c r="AL7" s="36">
        <f t="shared" si="10"/>
        <v>3</v>
      </c>
      <c r="AM7" s="36">
        <f t="shared" si="11"/>
        <v>0.29999999999999982</v>
      </c>
      <c r="AQ7" s="5"/>
      <c r="AR7" s="5"/>
      <c r="AS7" s="5"/>
      <c r="AT7" s="5"/>
      <c r="AU7" s="5"/>
      <c r="AV7" s="5"/>
      <c r="AW7" s="5"/>
      <c r="BG7" s="220" t="s">
        <v>57</v>
      </c>
      <c r="BH7" s="221"/>
      <c r="BI7" s="222"/>
      <c r="BJ7" s="16"/>
      <c r="BK7" s="155" t="str">
        <f>"Q"&amp;TEXT(MONTH(BK4)/3,0)&amp;"/"&amp;RIGHT(TEXT(YEAR(BK4),0),2)</f>
        <v>Q1/25</v>
      </c>
      <c r="BL7" s="155"/>
      <c r="BM7" s="156" t="str">
        <f t="shared" ref="BM7:BP7" si="18">"Q"&amp;TEXT(MONTH(BM4)/3,0)&amp;"/"&amp;RIGHT(TEXT(YEAR(BM4),0),2)</f>
        <v>Q2/25</v>
      </c>
      <c r="BN7" s="156" t="str">
        <f t="shared" si="18"/>
        <v>Q3/25</v>
      </c>
      <c r="BO7" s="157" t="str">
        <f t="shared" si="18"/>
        <v>Q4/25</v>
      </c>
      <c r="BP7" s="158" t="str">
        <f t="shared" si="18"/>
        <v>Q1/26</v>
      </c>
      <c r="BQ7" s="159"/>
      <c r="BR7" s="158" t="s">
        <v>53</v>
      </c>
      <c r="BS7" s="160" t="s">
        <v>54</v>
      </c>
      <c r="BT7" s="14" t="s">
        <v>45</v>
      </c>
      <c r="BU7" s="15" t="s">
        <v>46</v>
      </c>
      <c r="BV7" s="20" t="s">
        <v>47</v>
      </c>
      <c r="BW7"/>
    </row>
    <row r="8" spans="1:75" ht="15" x14ac:dyDescent="0.25">
      <c r="A8" s="2">
        <v>43160</v>
      </c>
      <c r="B8" s="3">
        <f>'Input ifo'!B8</f>
        <v>29.7</v>
      </c>
      <c r="C8" s="3">
        <f>'Input ifo'!F8</f>
        <v>35.1</v>
      </c>
      <c r="D8" s="3">
        <f t="shared" si="2"/>
        <v>23.589189189189192</v>
      </c>
      <c r="E8" s="3">
        <f t="shared" si="3"/>
        <v>31.929729729729726</v>
      </c>
      <c r="F8" s="36">
        <f t="shared" si="17"/>
        <v>1.3000000000000007</v>
      </c>
      <c r="G8" s="36">
        <f t="shared" si="12"/>
        <v>3.5</v>
      </c>
      <c r="H8" s="3"/>
      <c r="I8" s="2">
        <f t="shared" si="0"/>
        <v>43160</v>
      </c>
      <c r="J8" s="3">
        <f>'Input ifo'!E8</f>
        <v>11.7</v>
      </c>
      <c r="K8" s="3">
        <f>'Input ifo'!I8</f>
        <v>3.6</v>
      </c>
      <c r="L8" s="3">
        <f t="shared" si="4"/>
        <v>22.555263157894732</v>
      </c>
      <c r="M8" s="3">
        <f t="shared" si="5"/>
        <v>15.083783783783785</v>
      </c>
      <c r="N8" s="36">
        <f t="shared" si="13"/>
        <v>3.7000000000000011</v>
      </c>
      <c r="O8" s="36">
        <f>ABS(K8-K7)</f>
        <v>0.19999999999999973</v>
      </c>
      <c r="Q8" s="2">
        <f t="shared" si="1"/>
        <v>43160</v>
      </c>
      <c r="R8" s="3">
        <f>'Input ifo'!M8</f>
        <v>13.6</v>
      </c>
      <c r="S8" s="3">
        <f>'Input ifo'!U8</f>
        <v>4.9000000000000004</v>
      </c>
      <c r="T8" s="3">
        <f>'Input ifo'!AC8</f>
        <v>9</v>
      </c>
      <c r="U8" s="3">
        <f>'Input ifo'!AK8</f>
        <v>14</v>
      </c>
      <c r="V8" s="3">
        <f>'Input ifo'!AS8</f>
        <v>12.3</v>
      </c>
      <c r="W8" s="36">
        <f t="shared" si="15"/>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6"/>
        <v>1</v>
      </c>
      <c r="AJ8" s="36">
        <f t="shared" si="8"/>
        <v>4.0999999999999996</v>
      </c>
      <c r="AK8" s="36">
        <f t="shared" si="9"/>
        <v>2.2999999999999998</v>
      </c>
      <c r="AL8" s="36">
        <f t="shared" si="10"/>
        <v>5.6000000000000005</v>
      </c>
      <c r="AM8" s="36">
        <f t="shared" si="11"/>
        <v>1.2999999999999998</v>
      </c>
      <c r="AQ8" s="5"/>
      <c r="AR8" s="5"/>
      <c r="AS8" s="5"/>
      <c r="AT8" s="5"/>
      <c r="AU8" s="5"/>
      <c r="AV8" s="5"/>
      <c r="AW8" s="5"/>
      <c r="BG8" s="187" t="s">
        <v>50</v>
      </c>
      <c r="BH8" s="187"/>
      <c r="BI8" s="187"/>
      <c r="BJ8" s="22"/>
      <c r="BK8" s="161"/>
      <c r="BL8" s="162"/>
      <c r="BM8" s="163"/>
      <c r="BN8" s="163"/>
      <c r="BO8" s="163"/>
      <c r="BP8" s="164"/>
      <c r="BQ8" s="162"/>
      <c r="BR8" s="164"/>
      <c r="BS8" s="164"/>
      <c r="BT8" s="72"/>
      <c r="BU8" s="73"/>
      <c r="BV8"/>
      <c r="BW8" s="72"/>
    </row>
    <row r="9" spans="1:75" ht="15" thickBot="1" x14ac:dyDescent="0.25">
      <c r="A9" s="2">
        <v>43252</v>
      </c>
      <c r="B9" s="3">
        <f>'Input ifo'!B9</f>
        <v>27.7</v>
      </c>
      <c r="C9" s="3">
        <f>'Input ifo'!F9</f>
        <v>38.1</v>
      </c>
      <c r="D9" s="3">
        <f t="shared" si="2"/>
        <v>23.589189189189192</v>
      </c>
      <c r="E9" s="3">
        <f t="shared" si="3"/>
        <v>31.929729729729726</v>
      </c>
      <c r="F9" s="36">
        <f t="shared" si="17"/>
        <v>2</v>
      </c>
      <c r="G9" s="36">
        <f t="shared" si="12"/>
        <v>3</v>
      </c>
      <c r="H9" s="3"/>
      <c r="I9" s="2">
        <f t="shared" si="0"/>
        <v>43252</v>
      </c>
      <c r="J9" s="3">
        <f>'Input ifo'!E9</f>
        <v>14.3</v>
      </c>
      <c r="K9" s="3">
        <f>'Input ifo'!I9</f>
        <v>6.6</v>
      </c>
      <c r="L9" s="3">
        <f t="shared" si="4"/>
        <v>22.555263157894732</v>
      </c>
      <c r="M9" s="3">
        <f t="shared" si="5"/>
        <v>15.083783783783785</v>
      </c>
      <c r="N9" s="36">
        <f t="shared" si="13"/>
        <v>2.6000000000000014</v>
      </c>
      <c r="O9" s="36">
        <f t="shared" si="14"/>
        <v>2.9999999999999996</v>
      </c>
      <c r="Q9" s="2">
        <f t="shared" si="1"/>
        <v>43252</v>
      </c>
      <c r="R9" s="3">
        <f>'Input ifo'!M9</f>
        <v>13.3</v>
      </c>
      <c r="S9" s="3">
        <f>'Input ifo'!U9</f>
        <v>7.8</v>
      </c>
      <c r="T9" s="3">
        <f>'Input ifo'!AC9</f>
        <v>13</v>
      </c>
      <c r="U9" s="3">
        <f>'Input ifo'!AK9</f>
        <v>15.4</v>
      </c>
      <c r="V9" s="3">
        <f>'Input ifo'!AS9</f>
        <v>16.8</v>
      </c>
      <c r="W9" s="36">
        <f t="shared" si="15"/>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6"/>
        <v>3.9000000000000004</v>
      </c>
      <c r="AJ9" s="36">
        <f t="shared" si="8"/>
        <v>7.1000000000000014</v>
      </c>
      <c r="AK9" s="36">
        <f t="shared" si="9"/>
        <v>0.19999999999999929</v>
      </c>
      <c r="AL9" s="36">
        <f t="shared" si="10"/>
        <v>2.2999999999999989</v>
      </c>
      <c r="AM9" s="36">
        <f t="shared" si="11"/>
        <v>2.2999999999999998</v>
      </c>
      <c r="AQ9" s="5"/>
      <c r="AR9" s="5"/>
      <c r="AS9" s="5"/>
      <c r="AT9" s="5"/>
      <c r="AU9" s="5"/>
      <c r="AV9" s="5"/>
      <c r="AW9" s="5"/>
      <c r="BG9" s="163"/>
      <c r="BH9" s="188" t="s">
        <v>1</v>
      </c>
      <c r="BI9" s="189" t="s">
        <v>48</v>
      </c>
      <c r="BJ9" s="86"/>
      <c r="BK9" s="161">
        <f>VLOOKUP(BK$4,$Q$4:$V$48,2,FALSE)</f>
        <v>33.200000000000003</v>
      </c>
      <c r="BL9" s="161"/>
      <c r="BM9" s="165">
        <f>VLOOKUP(BM$4,$Q$4:$V$48,2,FALSE)</f>
        <v>35.700000000000003</v>
      </c>
      <c r="BN9" s="165">
        <f>VLOOKUP(BN$4,$Q$4:$V$48,2,FALSE)</f>
        <v>34.5</v>
      </c>
      <c r="BO9" s="165">
        <f>VLOOKUP(BO$4,$Q$4:$V$48,2,FALSE)</f>
        <v>35.1</v>
      </c>
      <c r="BP9" s="166">
        <f>VLOOKUP(BP$4,$Q$4:$V$50,2,FALSE)</f>
        <v>34.299999999999997</v>
      </c>
      <c r="BQ9" s="167"/>
      <c r="BR9" s="166">
        <f>BP9-BO9</f>
        <v>-0.80000000000000426</v>
      </c>
      <c r="BS9" s="166">
        <f t="shared" ref="BS9:BS22" si="19">BP9-BK9</f>
        <v>1.0999999999999943</v>
      </c>
      <c r="BT9" s="26">
        <f>BR9/BU9</f>
        <v>-0.25152838427947727</v>
      </c>
      <c r="BU9" s="27">
        <f>AVERAGE(W$4:W$40)</f>
        <v>3.1805555555555562</v>
      </c>
      <c r="BV9" s="68" t="str">
        <f>IF(ABS(BT9-BT10)&gt;=0.5,"Deutlich!","")</f>
        <v>Deutlich!</v>
      </c>
      <c r="BW9" s="20" t="str">
        <f>IF(BV9="Deutlich!",IF(BT9*BT10&lt;0,"Vorzeichen!",""),"")</f>
        <v>Vorzeichen!</v>
      </c>
    </row>
    <row r="10" spans="1:75" ht="15" thickTop="1" x14ac:dyDescent="0.2">
      <c r="A10" s="2">
        <v>43344</v>
      </c>
      <c r="B10" s="3">
        <f>'Input ifo'!B10</f>
        <v>26.8</v>
      </c>
      <c r="C10" s="3">
        <f>'Input ifo'!F10</f>
        <v>34.799999999999997</v>
      </c>
      <c r="D10" s="3">
        <f t="shared" si="2"/>
        <v>23.589189189189192</v>
      </c>
      <c r="E10" s="3">
        <f t="shared" si="3"/>
        <v>31.929729729729726</v>
      </c>
      <c r="F10" s="36">
        <f t="shared" si="17"/>
        <v>0.89999999999999858</v>
      </c>
      <c r="G10" s="36">
        <f t="shared" si="12"/>
        <v>3.3000000000000043</v>
      </c>
      <c r="H10" s="3"/>
      <c r="I10" s="2">
        <f t="shared" si="0"/>
        <v>43344</v>
      </c>
      <c r="J10" s="3">
        <f>'Input ifo'!E10</f>
        <v>12.2</v>
      </c>
      <c r="K10" s="3">
        <f>'Input ifo'!I10</f>
        <v>6.8</v>
      </c>
      <c r="L10" s="3">
        <f t="shared" si="4"/>
        <v>22.555263157894732</v>
      </c>
      <c r="M10" s="3">
        <f t="shared" si="5"/>
        <v>15.083783783783785</v>
      </c>
      <c r="N10" s="36">
        <f t="shared" si="13"/>
        <v>2.1000000000000014</v>
      </c>
      <c r="O10" s="36">
        <f t="shared" si="14"/>
        <v>0.20000000000000018</v>
      </c>
      <c r="Q10" s="2">
        <f t="shared" si="1"/>
        <v>43344</v>
      </c>
      <c r="R10" s="3">
        <f>'Input ifo'!M10</f>
        <v>11.2</v>
      </c>
      <c r="S10" s="3">
        <f>'Input ifo'!U10</f>
        <v>9.6</v>
      </c>
      <c r="T10" s="3">
        <f>'Input ifo'!AC10</f>
        <v>12.8</v>
      </c>
      <c r="U10" s="3">
        <f>'Input ifo'!AK10</f>
        <v>18.399999999999999</v>
      </c>
      <c r="V10" s="3">
        <f>'Input ifo'!AS10</f>
        <v>12.8</v>
      </c>
      <c r="W10" s="36">
        <f t="shared" si="15"/>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6"/>
        <v>1.7999999999999998</v>
      </c>
      <c r="AJ10" s="36">
        <f t="shared" si="8"/>
        <v>11.000000000000002</v>
      </c>
      <c r="AK10" s="36">
        <f t="shared" si="9"/>
        <v>0.69999999999999929</v>
      </c>
      <c r="AL10" s="36">
        <f t="shared" si="10"/>
        <v>1.7999999999999989</v>
      </c>
      <c r="AM10" s="36">
        <f t="shared" si="11"/>
        <v>0.59999999999999964</v>
      </c>
      <c r="AQ10" s="5"/>
      <c r="AR10" s="5"/>
      <c r="AS10" s="5"/>
      <c r="AT10" s="5"/>
      <c r="AU10" s="5"/>
      <c r="AV10" s="5"/>
      <c r="AW10" s="5"/>
      <c r="BG10" s="190"/>
      <c r="BH10" s="191"/>
      <c r="BI10" s="192" t="s">
        <v>49</v>
      </c>
      <c r="BJ10" s="91"/>
      <c r="BK10" s="168">
        <f>VLOOKUP(BK$4,$AC$4:$AH$46,2,FALSE)</f>
        <v>20.8</v>
      </c>
      <c r="BL10" s="169"/>
      <c r="BM10" s="170">
        <f>VLOOKUP(BM$4,$AC$4:$AH$46,2,FALSE)</f>
        <v>19.600000000000001</v>
      </c>
      <c r="BN10" s="170">
        <f>VLOOKUP(BN$4,$AC$4:$AH$46,2,FALSE)</f>
        <v>15.5</v>
      </c>
      <c r="BO10" s="170">
        <f>VLOOKUP(BO$4,$AC$4:$AH$46,2,FALSE)</f>
        <v>28.3</v>
      </c>
      <c r="BP10" s="171">
        <f>VLOOKUP(BP$4,$AC$4:$AH$46,2,FALSE)</f>
        <v>30.3</v>
      </c>
      <c r="BQ10" s="161"/>
      <c r="BR10" s="172">
        <f t="shared" ref="BR10:BR22" si="20">BP10-BO10</f>
        <v>2</v>
      </c>
      <c r="BS10" s="172">
        <f t="shared" si="19"/>
        <v>9.5</v>
      </c>
      <c r="BT10" s="26">
        <f>BR10/BU10</f>
        <v>0.32403240324032406</v>
      </c>
      <c r="BU10" s="67">
        <f>AVERAGE(AI$4:AI$40)</f>
        <v>6.1722222222222216</v>
      </c>
      <c r="BV10" s="66"/>
      <c r="BW10" s="20"/>
    </row>
    <row r="11" spans="1:75" ht="15" thickBot="1" x14ac:dyDescent="0.25">
      <c r="A11" s="2">
        <v>43435</v>
      </c>
      <c r="B11" s="3">
        <f>'Input ifo'!B11</f>
        <v>26.3</v>
      </c>
      <c r="C11" s="3">
        <f>'Input ifo'!F11</f>
        <v>32.9</v>
      </c>
      <c r="D11" s="3">
        <f t="shared" si="2"/>
        <v>23.589189189189192</v>
      </c>
      <c r="E11" s="3">
        <f t="shared" si="3"/>
        <v>31.929729729729726</v>
      </c>
      <c r="F11" s="36">
        <f t="shared" si="17"/>
        <v>0.5</v>
      </c>
      <c r="G11" s="36">
        <f t="shared" si="12"/>
        <v>1.8999999999999986</v>
      </c>
      <c r="H11" s="3"/>
      <c r="I11" s="2">
        <f t="shared" si="0"/>
        <v>43435</v>
      </c>
      <c r="J11" s="3">
        <f>'Input ifo'!E11</f>
        <v>15.9</v>
      </c>
      <c r="K11" s="3">
        <f>'Input ifo'!I11</f>
        <v>4.9000000000000004</v>
      </c>
      <c r="L11" s="3">
        <f t="shared" si="4"/>
        <v>22.555263157894732</v>
      </c>
      <c r="M11" s="3">
        <f t="shared" si="5"/>
        <v>15.083783783783785</v>
      </c>
      <c r="N11" s="36">
        <f t="shared" si="13"/>
        <v>3.7000000000000011</v>
      </c>
      <c r="O11" s="36">
        <f t="shared" si="14"/>
        <v>1.8999999999999995</v>
      </c>
      <c r="Q11" s="2">
        <f t="shared" si="1"/>
        <v>43435</v>
      </c>
      <c r="R11" s="3">
        <f>'Input ifo'!M11</f>
        <v>13.6</v>
      </c>
      <c r="S11" s="3">
        <f>'Input ifo'!U11</f>
        <v>7.5</v>
      </c>
      <c r="T11" s="3">
        <f>'Input ifo'!AC11</f>
        <v>13.5</v>
      </c>
      <c r="U11" s="3">
        <f>'Input ifo'!AK11</f>
        <v>18.7</v>
      </c>
      <c r="V11" s="3">
        <f>'Input ifo'!AS11</f>
        <v>19.8</v>
      </c>
      <c r="W11" s="36">
        <f t="shared" si="15"/>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6"/>
        <v>5.3</v>
      </c>
      <c r="AJ11" s="36">
        <f t="shared" si="8"/>
        <v>7.6</v>
      </c>
      <c r="AK11" s="36">
        <f t="shared" si="9"/>
        <v>2.2999999999999998</v>
      </c>
      <c r="AL11" s="36">
        <f t="shared" si="10"/>
        <v>8</v>
      </c>
      <c r="AM11" s="36">
        <f t="shared" si="11"/>
        <v>6.1</v>
      </c>
      <c r="AQ11" s="5"/>
      <c r="AR11" s="5"/>
      <c r="AS11" s="5"/>
      <c r="AT11" s="5"/>
      <c r="AU11" s="5"/>
      <c r="AV11" s="5"/>
      <c r="AW11" s="5"/>
      <c r="BG11" s="163"/>
      <c r="BH11" s="188" t="s">
        <v>2</v>
      </c>
      <c r="BI11" s="189" t="str">
        <f>BI9</f>
        <v>KMU</v>
      </c>
      <c r="BJ11" s="86"/>
      <c r="BK11" s="161">
        <f>VLOOKUP(BK$4,$Q$4:$V$48,3,FALSE)</f>
        <v>29.6</v>
      </c>
      <c r="BL11" s="161"/>
      <c r="BM11" s="165">
        <f>VLOOKUP(BM$4,$Q$4:$V$48,3,FALSE)</f>
        <v>26.8</v>
      </c>
      <c r="BN11" s="165">
        <f>VLOOKUP(BN$4,$Q$4:$V$48,3,FALSE)</f>
        <v>27.6</v>
      </c>
      <c r="BO11" s="165">
        <f>VLOOKUP(BO$4,$Q$4:$V$48,3,FALSE)</f>
        <v>29.6</v>
      </c>
      <c r="BP11" s="166">
        <f>VLOOKUP(BP$4,$Q$4:$V$48,3,FALSE)</f>
        <v>31</v>
      </c>
      <c r="BQ11" s="167"/>
      <c r="BR11" s="166">
        <f t="shared" si="20"/>
        <v>1.3999999999999986</v>
      </c>
      <c r="BS11" s="166">
        <f t="shared" si="19"/>
        <v>1.3999999999999986</v>
      </c>
      <c r="BT11" s="29">
        <f t="shared" ref="BT11:BT22" si="21">BR11/BU11</f>
        <v>0.41176470588235259</v>
      </c>
      <c r="BU11" s="27">
        <f>AVERAGE(X$4:X$40)</f>
        <v>3.3999999999999995</v>
      </c>
      <c r="BV11" s="20" t="str">
        <f t="shared" ref="BV11:BV15" si="22">IF(ABS(BT11-BT12)&gt;=0.5,"Deutlich!","")</f>
        <v/>
      </c>
      <c r="BW11" s="30" t="str">
        <f>IF(BV11="Deutlich!",IF(BT11*BT12&lt;0,"Vorzeichen!",""),"")</f>
        <v/>
      </c>
    </row>
    <row r="12" spans="1:75" ht="15" thickTop="1" x14ac:dyDescent="0.2">
      <c r="A12" s="2">
        <v>43525</v>
      </c>
      <c r="B12" s="3">
        <f>'Input ifo'!B12</f>
        <v>26.6</v>
      </c>
      <c r="C12" s="3">
        <f>'Input ifo'!F12</f>
        <v>36</v>
      </c>
      <c r="D12" s="3">
        <f t="shared" si="2"/>
        <v>23.589189189189192</v>
      </c>
      <c r="E12" s="3">
        <f t="shared" si="3"/>
        <v>31.929729729729726</v>
      </c>
      <c r="F12" s="36">
        <f t="shared" si="17"/>
        <v>0.30000000000000071</v>
      </c>
      <c r="G12" s="36">
        <f t="shared" si="12"/>
        <v>3.1000000000000014</v>
      </c>
      <c r="H12" s="3"/>
      <c r="I12" s="2">
        <f t="shared" si="0"/>
        <v>43525</v>
      </c>
      <c r="J12" s="3">
        <f>'Input ifo'!E12</f>
        <v>16.3</v>
      </c>
      <c r="K12" s="3">
        <f>'Input ifo'!I12</f>
        <v>4.7</v>
      </c>
      <c r="L12" s="3">
        <f t="shared" si="4"/>
        <v>22.555263157894732</v>
      </c>
      <c r="M12" s="3">
        <f t="shared" si="5"/>
        <v>15.083783783783785</v>
      </c>
      <c r="N12" s="36">
        <f t="shared" si="13"/>
        <v>0.40000000000000036</v>
      </c>
      <c r="O12" s="36">
        <f t="shared" si="14"/>
        <v>0.20000000000000018</v>
      </c>
      <c r="Q12" s="2">
        <f t="shared" si="1"/>
        <v>43525</v>
      </c>
      <c r="R12" s="3">
        <f>'Input ifo'!M12</f>
        <v>14.8</v>
      </c>
      <c r="S12" s="3">
        <f>'Input ifo'!U12</f>
        <v>8.3000000000000007</v>
      </c>
      <c r="T12" s="3">
        <f>'Input ifo'!AC12</f>
        <v>16.899999999999999</v>
      </c>
      <c r="U12" s="3">
        <f>'Input ifo'!AK12</f>
        <v>18.2</v>
      </c>
      <c r="V12" s="3">
        <f>'Input ifo'!AS12</f>
        <v>19.100000000000001</v>
      </c>
      <c r="W12" s="36">
        <f t="shared" si="15"/>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6"/>
        <v>0.60000000000000009</v>
      </c>
      <c r="AJ12" s="36">
        <f t="shared" si="8"/>
        <v>5.2</v>
      </c>
      <c r="AK12" s="36">
        <f t="shared" si="9"/>
        <v>1.2999999999999998</v>
      </c>
      <c r="AL12" s="36">
        <f t="shared" si="10"/>
        <v>6.2</v>
      </c>
      <c r="AM12" s="36">
        <f t="shared" si="11"/>
        <v>4.5999999999999996</v>
      </c>
      <c r="AQ12" s="5"/>
      <c r="AR12" s="5"/>
      <c r="AS12" s="5"/>
      <c r="AT12" s="5"/>
      <c r="AU12" s="5"/>
      <c r="AV12" s="5"/>
      <c r="AW12" s="5"/>
      <c r="BG12" s="190"/>
      <c r="BH12" s="191"/>
      <c r="BI12" s="192" t="str">
        <f>BI10</f>
        <v>GU</v>
      </c>
      <c r="BJ12" s="91"/>
      <c r="BK12" s="168">
        <f>VLOOKUP(BK$4,$AC$4:$AH$46,3,FALSE)</f>
        <v>33.299999999999997</v>
      </c>
      <c r="BL12" s="169"/>
      <c r="BM12" s="170">
        <f>VLOOKUP(BM$4,$AC$4:$AH$46,3,FALSE)</f>
        <v>20.2</v>
      </c>
      <c r="BN12" s="170">
        <f>VLOOKUP(BN$4,$AC$4:$AH$46,3,FALSE)</f>
        <v>37</v>
      </c>
      <c r="BO12" s="170">
        <f>VLOOKUP(BO$4,$AC$4:$AH$46,3,FALSE)</f>
        <v>31.3</v>
      </c>
      <c r="BP12" s="172">
        <f>VLOOKUP(BP$4,$AC$4:$AH$46,3,FALSE)</f>
        <v>31.7</v>
      </c>
      <c r="BQ12" s="161"/>
      <c r="BR12" s="172">
        <f t="shared" si="20"/>
        <v>0.39999999999999858</v>
      </c>
      <c r="BS12" s="172">
        <f t="shared" si="19"/>
        <v>-1.5999999999999979</v>
      </c>
      <c r="BT12" s="31">
        <f>BR12/BU12</f>
        <v>4.5512010113779859E-2</v>
      </c>
      <c r="BU12" s="67">
        <f>AVERAGE(AJ$4:AJ$40)</f>
        <v>8.7888888888888896</v>
      </c>
      <c r="BV12" s="66"/>
      <c r="BW12" s="32"/>
    </row>
    <row r="13" spans="1:75" ht="15" thickBot="1" x14ac:dyDescent="0.25">
      <c r="A13" s="2">
        <v>43617</v>
      </c>
      <c r="B13" s="3">
        <f>'Input ifo'!B13</f>
        <v>27.8</v>
      </c>
      <c r="C13" s="3">
        <f>'Input ifo'!F13</f>
        <v>36.200000000000003</v>
      </c>
      <c r="D13" s="3">
        <f t="shared" si="2"/>
        <v>23.589189189189192</v>
      </c>
      <c r="E13" s="3">
        <f t="shared" si="3"/>
        <v>31.929729729729726</v>
      </c>
      <c r="F13" s="36">
        <f t="shared" si="17"/>
        <v>1.1999999999999993</v>
      </c>
      <c r="G13" s="36">
        <f t="shared" si="12"/>
        <v>0.20000000000000284</v>
      </c>
      <c r="H13" s="3"/>
      <c r="I13" s="2">
        <f t="shared" si="0"/>
        <v>43617</v>
      </c>
      <c r="J13" s="3">
        <f>'Input ifo'!E13</f>
        <v>13.2</v>
      </c>
      <c r="K13" s="3">
        <f>'Input ifo'!I13</f>
        <v>7.2</v>
      </c>
      <c r="L13" s="3">
        <f t="shared" si="4"/>
        <v>22.555263157894732</v>
      </c>
      <c r="M13" s="3">
        <f t="shared" si="5"/>
        <v>15.083783783783785</v>
      </c>
      <c r="N13" s="36">
        <f t="shared" si="13"/>
        <v>3.1000000000000014</v>
      </c>
      <c r="O13" s="36">
        <f t="shared" si="14"/>
        <v>2.5</v>
      </c>
      <c r="Q13" s="2">
        <f t="shared" si="1"/>
        <v>43617</v>
      </c>
      <c r="R13" s="3">
        <f>'Input ifo'!M13</f>
        <v>12.3</v>
      </c>
      <c r="S13" s="3">
        <f>'Input ifo'!U13</f>
        <v>6.3</v>
      </c>
      <c r="T13" s="3">
        <f>'Input ifo'!AC13</f>
        <v>15.7</v>
      </c>
      <c r="U13" s="3">
        <f>'Input ifo'!AK13</f>
        <v>20.2</v>
      </c>
      <c r="V13" s="3">
        <f>'Input ifo'!AS13</f>
        <v>14.6</v>
      </c>
      <c r="W13" s="36">
        <f t="shared" si="15"/>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6"/>
        <v>7.3</v>
      </c>
      <c r="AJ13" s="36">
        <f t="shared" si="8"/>
        <v>1.7000000000000002</v>
      </c>
      <c r="AK13" s="36">
        <f t="shared" si="9"/>
        <v>2.6999999999999997</v>
      </c>
      <c r="AL13" s="36">
        <f t="shared" si="10"/>
        <v>2</v>
      </c>
      <c r="AM13" s="36">
        <f t="shared" si="11"/>
        <v>3.2</v>
      </c>
      <c r="AQ13" s="5"/>
      <c r="AR13" s="5"/>
      <c r="AS13" s="5"/>
      <c r="AT13" s="5"/>
      <c r="AU13" s="5"/>
      <c r="AV13" s="5"/>
      <c r="AW13" s="5"/>
      <c r="BG13" s="163"/>
      <c r="BH13" s="163" t="s">
        <v>3</v>
      </c>
      <c r="BI13" s="193" t="str">
        <f t="shared" ref="BI13:BI16" si="23">BI11</f>
        <v>KMU</v>
      </c>
      <c r="BJ13" s="86"/>
      <c r="BK13" s="161">
        <f>VLOOKUP(BK$4,$Q$4:$V$48,4,FALSE)</f>
        <v>36.799999999999997</v>
      </c>
      <c r="BL13" s="161"/>
      <c r="BM13" s="165">
        <f>VLOOKUP(BM$4,$Q$4:$V$48,4,FALSE)</f>
        <v>41</v>
      </c>
      <c r="BN13" s="165">
        <f>VLOOKUP(BN$4,$Q$4:$V$48,4,FALSE)</f>
        <v>37.9</v>
      </c>
      <c r="BO13" s="165">
        <f>VLOOKUP(BO$4,$Q$4:$V$48,4,FALSE)</f>
        <v>35.6</v>
      </c>
      <c r="BP13" s="166">
        <f>VLOOKUP(BP$4,$Q$4:$V$48,4,FALSE)</f>
        <v>42.6</v>
      </c>
      <c r="BQ13" s="167"/>
      <c r="BR13" s="166">
        <f t="shared" si="20"/>
        <v>7</v>
      </c>
      <c r="BS13" s="166">
        <f t="shared" si="19"/>
        <v>5.8000000000000043</v>
      </c>
      <c r="BT13" s="26">
        <f>BR13/BU13</f>
        <v>1.995249406175772</v>
      </c>
      <c r="BU13" s="27">
        <f>AVERAGE(Y$4:Y$40)</f>
        <v>3.5083333333333333</v>
      </c>
      <c r="BV13" s="20" t="str">
        <f t="shared" si="22"/>
        <v>Deutlich!</v>
      </c>
      <c r="BW13" s="20" t="str">
        <f>IF(BV13="Deutlich!",IF(BT13*BT14&lt;0,"Vorzeichen!",""),"")</f>
        <v>Vorzeichen!</v>
      </c>
    </row>
    <row r="14" spans="1:75" ht="15" thickTop="1" x14ac:dyDescent="0.2">
      <c r="A14" s="2">
        <v>43709</v>
      </c>
      <c r="B14" s="3">
        <f>'Input ifo'!B14</f>
        <v>27.9</v>
      </c>
      <c r="C14" s="3">
        <f>'Input ifo'!F14</f>
        <v>34.1</v>
      </c>
      <c r="D14" s="3">
        <f t="shared" si="2"/>
        <v>23.589189189189192</v>
      </c>
      <c r="E14" s="3">
        <f t="shared" si="3"/>
        <v>31.929729729729726</v>
      </c>
      <c r="F14" s="36">
        <f t="shared" si="17"/>
        <v>9.9999999999997868E-2</v>
      </c>
      <c r="G14" s="36">
        <f t="shared" si="12"/>
        <v>2.1000000000000014</v>
      </c>
      <c r="H14" s="3"/>
      <c r="I14" s="2">
        <f t="shared" si="0"/>
        <v>43709</v>
      </c>
      <c r="J14" s="3">
        <f>'Input ifo'!E14</f>
        <v>15</v>
      </c>
      <c r="K14" s="3">
        <f>'Input ifo'!I14</f>
        <v>10.9</v>
      </c>
      <c r="L14" s="3">
        <f t="shared" si="4"/>
        <v>22.555263157894732</v>
      </c>
      <c r="M14" s="3">
        <f t="shared" si="5"/>
        <v>15.083783783783785</v>
      </c>
      <c r="N14" s="36">
        <f t="shared" si="13"/>
        <v>1.8000000000000007</v>
      </c>
      <c r="O14" s="36">
        <f t="shared" si="14"/>
        <v>3.7</v>
      </c>
      <c r="Q14" s="2">
        <f t="shared" si="1"/>
        <v>43709</v>
      </c>
      <c r="R14" s="3">
        <f>'Input ifo'!M14</f>
        <v>17.2</v>
      </c>
      <c r="S14" s="3">
        <f>'Input ifo'!U14</f>
        <v>6</v>
      </c>
      <c r="T14" s="3">
        <f>'Input ifo'!AC14</f>
        <v>16.8</v>
      </c>
      <c r="U14" s="3">
        <f>'Input ifo'!AK14</f>
        <v>18.899999999999999</v>
      </c>
      <c r="V14" s="3">
        <f>'Input ifo'!AS14</f>
        <v>15.2</v>
      </c>
      <c r="W14" s="36">
        <f t="shared" si="15"/>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6"/>
        <v>5.3000000000000007</v>
      </c>
      <c r="AJ14" s="36">
        <f t="shared" si="8"/>
        <v>1.5999999999999996</v>
      </c>
      <c r="AK14" s="36">
        <f t="shared" si="9"/>
        <v>3.1999999999999997</v>
      </c>
      <c r="AL14" s="36">
        <f t="shared" si="10"/>
        <v>2.4000000000000004</v>
      </c>
      <c r="AM14" s="36">
        <f t="shared" si="11"/>
        <v>3.7</v>
      </c>
      <c r="AQ14" s="5"/>
      <c r="AR14" s="5"/>
      <c r="AS14" s="5"/>
      <c r="AT14" s="5"/>
      <c r="AU14" s="5"/>
      <c r="AV14" s="5"/>
      <c r="AW14" s="5"/>
      <c r="BG14" s="190"/>
      <c r="BH14" s="191"/>
      <c r="BI14" s="192" t="str">
        <f t="shared" si="23"/>
        <v>GU</v>
      </c>
      <c r="BJ14" s="91"/>
      <c r="BK14" s="173">
        <f>VLOOKUP(BK$4,$AC$4:$AH$46,4,FALSE)</f>
        <v>27.8</v>
      </c>
      <c r="BL14" s="174"/>
      <c r="BM14" s="175">
        <f>VLOOKUP(BM$4,$AC$4:$AH$46,4,FALSE)</f>
        <v>24.5</v>
      </c>
      <c r="BN14" s="170">
        <f>VLOOKUP(BN$4,$AC$4:$AH$46,4,FALSE)</f>
        <v>21.1</v>
      </c>
      <c r="BO14" s="170">
        <f>VLOOKUP(BO$4,$AC$4:$AH$46,4,FALSE)</f>
        <v>41.7</v>
      </c>
      <c r="BP14" s="172">
        <f>VLOOKUP(BP$4,$AC$4:$AH$46,4,FALSE)</f>
        <v>20.9</v>
      </c>
      <c r="BQ14" s="161"/>
      <c r="BR14" s="172">
        <f t="shared" si="20"/>
        <v>-20.800000000000004</v>
      </c>
      <c r="BS14" s="172">
        <f t="shared" si="19"/>
        <v>-6.9000000000000021</v>
      </c>
      <c r="BT14" s="26">
        <f t="shared" si="21"/>
        <v>-4.975415282392027</v>
      </c>
      <c r="BU14" s="67">
        <f>AVERAGE(AK$4:AK$40)</f>
        <v>4.1805555555555562</v>
      </c>
      <c r="BV14" s="66"/>
      <c r="BW14" s="20"/>
    </row>
    <row r="15" spans="1:75" ht="15.75" thickBot="1" x14ac:dyDescent="0.3">
      <c r="A15" s="2">
        <v>43800</v>
      </c>
      <c r="B15" s="3">
        <f>'Input ifo'!B15</f>
        <v>26.8</v>
      </c>
      <c r="C15" s="3">
        <f>'Input ifo'!F15</f>
        <v>36</v>
      </c>
      <c r="D15" s="3">
        <f t="shared" si="2"/>
        <v>23.589189189189192</v>
      </c>
      <c r="E15" s="3">
        <f t="shared" si="3"/>
        <v>31.929729729729726</v>
      </c>
      <c r="F15" s="36">
        <f t="shared" si="17"/>
        <v>1.0999999999999979</v>
      </c>
      <c r="G15" s="36">
        <f t="shared" si="12"/>
        <v>1.8999999999999986</v>
      </c>
      <c r="H15" s="3"/>
      <c r="I15" s="2">
        <f t="shared" si="0"/>
        <v>43800</v>
      </c>
      <c r="J15" s="3">
        <f>'Input ifo'!E15</f>
        <v>16.600000000000001</v>
      </c>
      <c r="K15" s="3">
        <f>'Input ifo'!I15</f>
        <v>10.1</v>
      </c>
      <c r="L15" s="3">
        <f t="shared" si="4"/>
        <v>22.555263157894732</v>
      </c>
      <c r="M15" s="3">
        <f t="shared" si="5"/>
        <v>15.083783783783785</v>
      </c>
      <c r="N15" s="36">
        <f t="shared" si="13"/>
        <v>1.6000000000000014</v>
      </c>
      <c r="O15" s="36">
        <f t="shared" si="14"/>
        <v>0.80000000000000071</v>
      </c>
      <c r="Q15" s="2">
        <f t="shared" si="1"/>
        <v>43800</v>
      </c>
      <c r="R15" s="3">
        <f>'Input ifo'!M15</f>
        <v>18.899999999999999</v>
      </c>
      <c r="S15" s="3">
        <f>'Input ifo'!U15</f>
        <v>5.9</v>
      </c>
      <c r="T15" s="3">
        <f>'Input ifo'!AC15</f>
        <v>22.4</v>
      </c>
      <c r="U15" s="3">
        <f>'Input ifo'!AK15</f>
        <v>16.8</v>
      </c>
      <c r="V15" s="3">
        <f>'Input ifo'!AS15</f>
        <v>17</v>
      </c>
      <c r="W15" s="36">
        <f t="shared" si="15"/>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6"/>
        <v>1</v>
      </c>
      <c r="AJ15" s="36">
        <f t="shared" si="8"/>
        <v>1.2000000000000002</v>
      </c>
      <c r="AK15" s="36">
        <f t="shared" si="9"/>
        <v>1.4000000000000004</v>
      </c>
      <c r="AL15" s="36">
        <f t="shared" si="10"/>
        <v>2.8</v>
      </c>
      <c r="AM15" s="36">
        <f t="shared" si="11"/>
        <v>3.3000000000000007</v>
      </c>
      <c r="AQ15" s="6" t="s">
        <v>27</v>
      </c>
      <c r="AR15" s="5"/>
      <c r="AS15" s="5"/>
      <c r="AT15" s="5"/>
      <c r="AU15" s="5"/>
      <c r="AV15" s="5"/>
      <c r="AW15" s="5"/>
      <c r="BG15" s="163"/>
      <c r="BH15" s="163" t="s">
        <v>4</v>
      </c>
      <c r="BI15" s="193" t="str">
        <f t="shared" si="23"/>
        <v>KMU</v>
      </c>
      <c r="BJ15" s="86"/>
      <c r="BK15" s="161">
        <f>VLOOKUP(BK$4,$Q$4:$V$48,5,FALSE)</f>
        <v>33.5</v>
      </c>
      <c r="BL15" s="161"/>
      <c r="BM15" s="165">
        <f>VLOOKUP(BM$4,$Q$4:$V$48,5,FALSE)</f>
        <v>35.299999999999997</v>
      </c>
      <c r="BN15" s="165">
        <f>VLOOKUP(BN$4,$Q$4:$V$48,5,FALSE)</f>
        <v>45.6</v>
      </c>
      <c r="BO15" s="165">
        <f>VLOOKUP(BO$4,$Q$4:$V$48,5,FALSE)</f>
        <v>45.2</v>
      </c>
      <c r="BP15" s="166">
        <f>VLOOKUP(BP$4,$Q$4:$V$48,5,FALSE)</f>
        <v>41.9</v>
      </c>
      <c r="BQ15" s="167"/>
      <c r="BR15" s="166">
        <f t="shared" si="20"/>
        <v>-3.3000000000000043</v>
      </c>
      <c r="BS15" s="166">
        <f t="shared" si="19"/>
        <v>8.3999999999999986</v>
      </c>
      <c r="BT15" s="29">
        <f t="shared" si="21"/>
        <v>-0.92093023255814055</v>
      </c>
      <c r="BU15" s="27">
        <f>AVERAGE(Z$4:Z$40)</f>
        <v>3.5833333333333339</v>
      </c>
      <c r="BV15" s="20" t="str">
        <f t="shared" si="22"/>
        <v/>
      </c>
      <c r="BW15" s="30" t="str">
        <f>IF(BV15="Deutlich!",IF(BT15*BT16&lt;0,"Vorzeichen!",""),"")</f>
        <v/>
      </c>
    </row>
    <row r="16" spans="1:75" ht="15" thickTop="1" x14ac:dyDescent="0.2">
      <c r="A16" s="2">
        <v>43891</v>
      </c>
      <c r="B16" s="3">
        <f>'Input ifo'!B16</f>
        <v>25</v>
      </c>
      <c r="C16" s="3">
        <f>'Input ifo'!F16</f>
        <v>34.1</v>
      </c>
      <c r="D16" s="3">
        <f t="shared" si="2"/>
        <v>23.589189189189192</v>
      </c>
      <c r="E16" s="3">
        <f t="shared" si="3"/>
        <v>31.929729729729726</v>
      </c>
      <c r="F16" s="36">
        <f t="shared" ref="F16" si="24">ABS(B16-B15)</f>
        <v>1.8000000000000007</v>
      </c>
      <c r="G16" s="36">
        <f t="shared" ref="G16" si="25">ABS(C16-C15)</f>
        <v>1.8999999999999986</v>
      </c>
      <c r="H16" s="3"/>
      <c r="I16" s="2">
        <f t="shared" si="0"/>
        <v>43891</v>
      </c>
      <c r="J16" s="3">
        <f>'Input ifo'!E16</f>
        <v>17.3</v>
      </c>
      <c r="K16" s="3">
        <f>'Input ifo'!I16</f>
        <v>10.199999999999999</v>
      </c>
      <c r="L16" s="3">
        <f t="shared" si="4"/>
        <v>22.555263157894732</v>
      </c>
      <c r="M16" s="3">
        <f t="shared" si="5"/>
        <v>15.083783783783785</v>
      </c>
      <c r="N16" s="36">
        <f t="shared" ref="N16" si="26">ABS(J16-J15)</f>
        <v>0.69999999999999929</v>
      </c>
      <c r="O16" s="36">
        <f t="shared" ref="O16" si="27">ABS(K16-K15)</f>
        <v>9.9999999999999645E-2</v>
      </c>
      <c r="Q16" s="2">
        <f t="shared" si="1"/>
        <v>43891</v>
      </c>
      <c r="R16" s="3">
        <f>'Input ifo'!M16</f>
        <v>16.8</v>
      </c>
      <c r="S16" s="3">
        <f>'Input ifo'!U16</f>
        <v>4.5999999999999996</v>
      </c>
      <c r="T16" s="3">
        <f>'Input ifo'!AC16</f>
        <v>18.2</v>
      </c>
      <c r="U16" s="3">
        <f>'Input ifo'!AK16</f>
        <v>18.899999999999999</v>
      </c>
      <c r="V16" s="3">
        <f>'Input ifo'!AS16</f>
        <v>20.7</v>
      </c>
      <c r="W16" s="36">
        <f t="shared" ref="W16" si="28">ABS(R16-R15)</f>
        <v>2.0999999999999979</v>
      </c>
      <c r="X16" s="36">
        <f t="shared" ref="X16" si="29">ABS(S16-S15)</f>
        <v>1.3000000000000007</v>
      </c>
      <c r="Y16" s="36">
        <f t="shared" ref="Y16" si="30">ABS(T16-T15)</f>
        <v>4.1999999999999993</v>
      </c>
      <c r="Z16" s="36">
        <f t="shared" ref="Z16" si="31">ABS(U16-U15)</f>
        <v>2.0999999999999979</v>
      </c>
      <c r="AA16" s="36">
        <f t="shared" ref="AA16" si="32">ABS(V16-V15)</f>
        <v>3.6999999999999993</v>
      </c>
      <c r="AC16" s="2">
        <f t="shared" si="7"/>
        <v>43891</v>
      </c>
      <c r="AD16" s="3">
        <f>'Input ifo'!Q16</f>
        <v>13.8</v>
      </c>
      <c r="AE16" s="3">
        <f>'Input ifo'!Y16</f>
        <v>13</v>
      </c>
      <c r="AF16" s="3">
        <f>'Input ifo'!AG16</f>
        <v>10.7</v>
      </c>
      <c r="AG16" s="3">
        <f>'Input ifo'!AO16</f>
        <v>7.2</v>
      </c>
      <c r="AH16" s="3">
        <f>'Input ifo'!AW16</f>
        <v>5.4</v>
      </c>
      <c r="AI16" s="36">
        <f t="shared" ref="AI16" si="33">ABS(AD16-AD15)</f>
        <v>1.0999999999999996</v>
      </c>
      <c r="AJ16" s="36">
        <f t="shared" ref="AJ16" si="34">ABS(AE16-AE15)</f>
        <v>5.7</v>
      </c>
      <c r="AK16" s="36">
        <f t="shared" ref="AK16" si="35">ABS(AF16-AF15)</f>
        <v>3.6999999999999993</v>
      </c>
      <c r="AL16" s="36">
        <f t="shared" ref="AL16" si="36">ABS(AG16-AG15)</f>
        <v>0.40000000000000036</v>
      </c>
      <c r="AM16" s="36">
        <f t="shared" ref="AM16" si="37">ABS(AH16-AH15)</f>
        <v>0.30000000000000071</v>
      </c>
      <c r="AQ16" s="7" t="s">
        <v>35</v>
      </c>
      <c r="AR16" s="5"/>
      <c r="AS16" s="5"/>
      <c r="AT16" s="5"/>
      <c r="AU16" s="5"/>
      <c r="AV16" s="5"/>
      <c r="AW16" s="5"/>
      <c r="BG16" s="190"/>
      <c r="BH16" s="191"/>
      <c r="BI16" s="194" t="str">
        <f t="shared" si="23"/>
        <v>GU</v>
      </c>
      <c r="BJ16" s="91"/>
      <c r="BK16" s="168">
        <f>VLOOKUP(BK$4,$AC$4:$AH$46,5,FALSE)</f>
        <v>20.399999999999999</v>
      </c>
      <c r="BL16" s="176"/>
      <c r="BM16" s="170">
        <f>VLOOKUP(BM$4,$AC$4:$AH$46,5,FALSE)</f>
        <v>31.5</v>
      </c>
      <c r="BN16" s="170">
        <f>VLOOKUP(BN$4,$AC$4:$AH$46,5,FALSE)</f>
        <v>32.700000000000003</v>
      </c>
      <c r="BO16" s="170">
        <f>VLOOKUP(BO$4,$AC$4:$AH$46,5,FALSE)</f>
        <v>49.7</v>
      </c>
      <c r="BP16" s="172">
        <f>VLOOKUP(BP$4,$AC$4:$AH$46,5,FALSE)</f>
        <v>44.7</v>
      </c>
      <c r="BQ16" s="161"/>
      <c r="BR16" s="172">
        <f t="shared" si="20"/>
        <v>-5</v>
      </c>
      <c r="BS16" s="172">
        <f t="shared" si="19"/>
        <v>24.300000000000004</v>
      </c>
      <c r="BT16" s="31">
        <f>BR16/BU16</f>
        <v>-0.73260073260073244</v>
      </c>
      <c r="BU16" s="67">
        <f>AVERAGE(AL$4:AL$40)</f>
        <v>6.8250000000000011</v>
      </c>
      <c r="BV16" s="66"/>
      <c r="BW16" s="32"/>
    </row>
    <row r="17" spans="1:78" ht="15" thickBot="1" x14ac:dyDescent="0.25">
      <c r="A17" s="2">
        <v>43983</v>
      </c>
      <c r="B17" s="3">
        <f>'Input ifo'!B17</f>
        <v>31.4</v>
      </c>
      <c r="C17" s="3">
        <f>'Input ifo'!F17</f>
        <v>37.6</v>
      </c>
      <c r="D17" s="3">
        <f t="shared" si="2"/>
        <v>23.589189189189192</v>
      </c>
      <c r="E17" s="3">
        <f t="shared" si="3"/>
        <v>31.929729729729726</v>
      </c>
      <c r="F17" s="36">
        <f t="shared" ref="F17" si="38">ABS(B17-B16)</f>
        <v>6.3999999999999986</v>
      </c>
      <c r="G17" s="36">
        <f t="shared" ref="G17" si="39">ABS(C17-C16)</f>
        <v>3.5</v>
      </c>
      <c r="H17" s="3"/>
      <c r="I17" s="2">
        <f t="shared" si="0"/>
        <v>43983</v>
      </c>
      <c r="J17" s="3">
        <f>'Input ifo'!E17</f>
        <v>20.399999999999999</v>
      </c>
      <c r="K17" s="3">
        <f>'Input ifo'!I17</f>
        <v>16.2</v>
      </c>
      <c r="L17" s="3">
        <f t="shared" si="4"/>
        <v>22.555263157894732</v>
      </c>
      <c r="M17" s="3">
        <f t="shared" si="5"/>
        <v>15.083783783783785</v>
      </c>
      <c r="N17" s="36">
        <f t="shared" ref="N17" si="40">ABS(J17-J16)</f>
        <v>3.0999999999999979</v>
      </c>
      <c r="O17" s="36">
        <f t="shared" ref="O17" si="41">ABS(K17-K16)</f>
        <v>6</v>
      </c>
      <c r="Q17" s="2">
        <f t="shared" si="1"/>
        <v>43983</v>
      </c>
      <c r="R17" s="3">
        <f>'Input ifo'!M17</f>
        <v>20.6</v>
      </c>
      <c r="S17" s="3">
        <f>'Input ifo'!U17</f>
        <v>8.6999999999999993</v>
      </c>
      <c r="T17" s="3">
        <f>'Input ifo'!AC17</f>
        <v>15</v>
      </c>
      <c r="U17" s="3">
        <f>'Input ifo'!AK17</f>
        <v>22.3</v>
      </c>
      <c r="V17" s="3">
        <f>'Input ifo'!AS17</f>
        <v>24</v>
      </c>
      <c r="W17" s="36">
        <f t="shared" ref="W17" si="42">ABS(R17-R16)</f>
        <v>3.8000000000000007</v>
      </c>
      <c r="X17" s="36">
        <f t="shared" ref="X17" si="43">ABS(S17-S16)</f>
        <v>4.0999999999999996</v>
      </c>
      <c r="Y17" s="36">
        <f t="shared" ref="Y17" si="44">ABS(T17-T16)</f>
        <v>3.1999999999999993</v>
      </c>
      <c r="Z17" s="36">
        <f t="shared" ref="Z17" si="45">ABS(U17-U16)</f>
        <v>3.4000000000000021</v>
      </c>
      <c r="AA17" s="36">
        <f t="shared" ref="AA17" si="46">ABS(V17-V16)</f>
        <v>3.3000000000000007</v>
      </c>
      <c r="AC17" s="2">
        <f t="shared" si="7"/>
        <v>43983</v>
      </c>
      <c r="AD17" s="3">
        <f>'Input ifo'!Q17</f>
        <v>18</v>
      </c>
      <c r="AE17" s="3">
        <f>'Input ifo'!Y17</f>
        <v>32.6</v>
      </c>
      <c r="AF17" s="3">
        <f>'Input ifo'!AG17</f>
        <v>10.5</v>
      </c>
      <c r="AG17" s="3">
        <f>'Input ifo'!AO17</f>
        <v>10.4</v>
      </c>
      <c r="AH17" s="3">
        <f>'Input ifo'!AW17</f>
        <v>15.5</v>
      </c>
      <c r="AI17" s="36">
        <f t="shared" ref="AI17" si="47">ABS(AD17-AD16)</f>
        <v>4.1999999999999993</v>
      </c>
      <c r="AJ17" s="36">
        <f t="shared" ref="AJ17" si="48">ABS(AE17-AE16)</f>
        <v>19.600000000000001</v>
      </c>
      <c r="AK17" s="36">
        <f t="shared" ref="AK17" si="49">ABS(AF17-AF16)</f>
        <v>0.19999999999999929</v>
      </c>
      <c r="AL17" s="36">
        <f t="shared" ref="AL17" si="50">ABS(AG17-AG16)</f>
        <v>3.2</v>
      </c>
      <c r="AM17" s="36">
        <f t="shared" ref="AM17" si="51">ABS(AH17-AH16)</f>
        <v>10.1</v>
      </c>
      <c r="AQ17" s="5"/>
      <c r="AR17" s="5"/>
      <c r="AS17" s="5"/>
      <c r="AT17" s="5"/>
      <c r="AU17" s="5"/>
      <c r="AV17" s="5"/>
      <c r="AW17" s="5"/>
      <c r="BG17" s="163"/>
      <c r="BH17" s="163" t="s">
        <v>29</v>
      </c>
      <c r="BI17" s="189" t="str">
        <f>BI15</f>
        <v>KMU</v>
      </c>
      <c r="BJ17" s="86"/>
      <c r="BK17" s="161">
        <f>VLOOKUP(BK$4,$Q$4:$V$48,6,FALSE)</f>
        <v>35</v>
      </c>
      <c r="BL17" s="161"/>
      <c r="BM17" s="165">
        <f>VLOOKUP(BM$4,$Q$4:$V$48,6,FALSE)</f>
        <v>36.200000000000003</v>
      </c>
      <c r="BN17" s="165">
        <f>VLOOKUP(BN$4,$Q$4:$V$48,6,FALSE)</f>
        <v>33.299999999999997</v>
      </c>
      <c r="BO17" s="165">
        <f>VLOOKUP(BO$4,$Q$4:$V$48,6,FALSE)</f>
        <v>41.4</v>
      </c>
      <c r="BP17" s="166">
        <f>VLOOKUP(BP$4,$Q$4:$V$48,6,FALSE)</f>
        <v>32.6</v>
      </c>
      <c r="BQ17" s="167"/>
      <c r="BR17" s="166">
        <f t="shared" si="20"/>
        <v>-8.7999999999999972</v>
      </c>
      <c r="BS17" s="166">
        <f t="shared" si="19"/>
        <v>-2.3999999999999986</v>
      </c>
      <c r="BT17" s="29">
        <f t="shared" si="21"/>
        <v>-2.0478345184227527</v>
      </c>
      <c r="BU17" s="27">
        <f>AVERAGE(AA$4:AA$40)</f>
        <v>4.2972222222222234</v>
      </c>
      <c r="BV17" s="20" t="str">
        <f>IF(ABS(BT17-BT18)&gt;=0.5,"Deutlich!","")</f>
        <v>Deutlich!</v>
      </c>
      <c r="BW17" s="30" t="str">
        <f>IF(BV17="Deutlich!",IF(BT17*BT18&lt;0,"Vorzeichen!",""),"")</f>
        <v>Vorzeichen!</v>
      </c>
    </row>
    <row r="18" spans="1:78" ht="15" thickTop="1" x14ac:dyDescent="0.2">
      <c r="A18" s="2">
        <v>44075</v>
      </c>
      <c r="B18" s="3">
        <f>'Input ifo'!B18</f>
        <v>30.1</v>
      </c>
      <c r="C18" s="3">
        <f>'Input ifo'!F18</f>
        <v>39.6</v>
      </c>
      <c r="D18" s="3">
        <f t="shared" si="2"/>
        <v>23.589189189189192</v>
      </c>
      <c r="E18" s="3">
        <f t="shared" si="3"/>
        <v>31.929729729729726</v>
      </c>
      <c r="F18" s="36">
        <f t="shared" ref="F18" si="52">ABS(B18-B17)</f>
        <v>1.2999999999999972</v>
      </c>
      <c r="G18" s="36">
        <f t="shared" ref="G18" si="53">ABS(C18-C17)</f>
        <v>2</v>
      </c>
      <c r="H18" s="3"/>
      <c r="I18" s="2">
        <f t="shared" si="0"/>
        <v>44075</v>
      </c>
      <c r="J18" s="3">
        <f>'Input ifo'!E18</f>
        <v>21.5</v>
      </c>
      <c r="K18" s="3">
        <f>'Input ifo'!I18</f>
        <v>14.7</v>
      </c>
      <c r="L18" s="3">
        <f t="shared" si="4"/>
        <v>22.555263157894732</v>
      </c>
      <c r="M18" s="3">
        <f t="shared" si="5"/>
        <v>15.083783783783785</v>
      </c>
      <c r="N18" s="36">
        <f t="shared" ref="N18" si="54">ABS(J18-J17)</f>
        <v>1.1000000000000014</v>
      </c>
      <c r="O18" s="36">
        <f t="shared" ref="O18" si="55">ABS(K18-K17)</f>
        <v>1.5</v>
      </c>
      <c r="Q18" s="2">
        <f t="shared" si="1"/>
        <v>44075</v>
      </c>
      <c r="R18" s="3">
        <f>'Input ifo'!M18</f>
        <v>20.399999999999999</v>
      </c>
      <c r="S18" s="3">
        <f>'Input ifo'!U18</f>
        <v>7.8</v>
      </c>
      <c r="T18" s="3">
        <f>'Input ifo'!AC18</f>
        <v>21.9</v>
      </c>
      <c r="U18" s="3">
        <f>'Input ifo'!AK18</f>
        <v>19.8</v>
      </c>
      <c r="V18" s="3">
        <f>'Input ifo'!AS18</f>
        <v>26</v>
      </c>
      <c r="W18" s="36">
        <f t="shared" ref="W18" si="56">ABS(R18-R17)</f>
        <v>0.20000000000000284</v>
      </c>
      <c r="X18" s="36">
        <f t="shared" ref="X18" si="57">ABS(S18-S17)</f>
        <v>0.89999999999999947</v>
      </c>
      <c r="Y18" s="36">
        <f t="shared" ref="Y18" si="58">ABS(T18-T17)</f>
        <v>6.8999999999999986</v>
      </c>
      <c r="Z18" s="36">
        <f t="shared" ref="Z18" si="59">ABS(U18-U17)</f>
        <v>2.5</v>
      </c>
      <c r="AA18" s="36">
        <f t="shared" ref="AA18" si="60">ABS(V18-V17)</f>
        <v>2</v>
      </c>
      <c r="AC18" s="2">
        <f t="shared" si="7"/>
        <v>44075</v>
      </c>
      <c r="AD18" s="3">
        <f>'Input ifo'!Q18</f>
        <v>13.8</v>
      </c>
      <c r="AE18" s="3">
        <f>'Input ifo'!Y18</f>
        <v>31</v>
      </c>
      <c r="AF18" s="3">
        <f>'Input ifo'!AG18</f>
        <v>13.5</v>
      </c>
      <c r="AG18" s="3">
        <f>'Input ifo'!AO18</f>
        <v>19.399999999999999</v>
      </c>
      <c r="AH18" s="3">
        <f>'Input ifo'!AW18</f>
        <v>13.3</v>
      </c>
      <c r="AI18" s="36">
        <f t="shared" ref="AI18" si="61">ABS(AD18-AD17)</f>
        <v>4.1999999999999993</v>
      </c>
      <c r="AJ18" s="36">
        <f t="shared" ref="AJ18" si="62">ABS(AE18-AE17)</f>
        <v>1.6000000000000014</v>
      </c>
      <c r="AK18" s="36">
        <f t="shared" ref="AK18" si="63">ABS(AF18-AF17)</f>
        <v>3</v>
      </c>
      <c r="AL18" s="36">
        <f t="shared" ref="AL18" si="64">ABS(AG18-AG17)</f>
        <v>8.9999999999999982</v>
      </c>
      <c r="AM18" s="36">
        <f t="shared" ref="AM18" si="65">ABS(AH18-AH17)</f>
        <v>2.1999999999999993</v>
      </c>
      <c r="AQ18" s="5"/>
      <c r="AR18" s="5"/>
      <c r="AS18" s="5"/>
      <c r="AT18" s="5"/>
      <c r="AU18" s="5"/>
      <c r="AV18" s="5"/>
      <c r="AW18" s="5"/>
      <c r="BG18" s="190"/>
      <c r="BH18" s="195"/>
      <c r="BI18" s="196" t="str">
        <f>BI16</f>
        <v>GU</v>
      </c>
      <c r="BJ18" s="115"/>
      <c r="BK18" s="173">
        <f>VLOOKUP(BK$4,$AC$4:$AH$46,6,FALSE)</f>
        <v>27</v>
      </c>
      <c r="BL18" s="177"/>
      <c r="BM18" s="175">
        <f>VLOOKUP(BM$4,$AC$4:$AH$46,6,FALSE)</f>
        <v>20.2</v>
      </c>
      <c r="BN18" s="175">
        <f>VLOOKUP(BN$4,$AC$4:$AH$46,6,FALSE)</f>
        <v>21.6</v>
      </c>
      <c r="BO18" s="175">
        <f>VLOOKUP(BO$4,$AC$4:$AH$46,6,FALSE)</f>
        <v>20.3</v>
      </c>
      <c r="BP18" s="172">
        <f>VLOOKUP(BP$4,$AC$4:$AH$46,6,FALSE)</f>
        <v>23.8</v>
      </c>
      <c r="BQ18" s="161"/>
      <c r="BR18" s="172">
        <f t="shared" si="20"/>
        <v>3.5</v>
      </c>
      <c r="BS18" s="172">
        <f t="shared" si="19"/>
        <v>-3.1999999999999993</v>
      </c>
      <c r="BT18" s="31">
        <f t="shared" si="21"/>
        <v>0.95744680851063835</v>
      </c>
      <c r="BU18" s="67">
        <f>AVERAGE(AM$4:AM$40)</f>
        <v>3.6555555555555554</v>
      </c>
      <c r="BV18" s="20"/>
      <c r="BW18" s="32"/>
    </row>
    <row r="19" spans="1:78" x14ac:dyDescent="0.2">
      <c r="A19" s="2">
        <v>44166</v>
      </c>
      <c r="B19" s="3">
        <f>'Input ifo'!B19</f>
        <v>22.1</v>
      </c>
      <c r="C19" s="3">
        <f>'Input ifo'!F19</f>
        <v>28.8</v>
      </c>
      <c r="D19" s="3">
        <f t="shared" si="2"/>
        <v>23.589189189189192</v>
      </c>
      <c r="E19" s="3">
        <f t="shared" si="3"/>
        <v>31.929729729729726</v>
      </c>
      <c r="F19" s="36">
        <f t="shared" ref="F19" si="66">ABS(B19-B18)</f>
        <v>8</v>
      </c>
      <c r="G19" s="36">
        <f t="shared" ref="G19" si="67">ABS(C19-C18)</f>
        <v>10.8</v>
      </c>
      <c r="I19" s="2">
        <f t="shared" si="0"/>
        <v>44166</v>
      </c>
      <c r="J19" s="3">
        <f>'Input ifo'!E19</f>
        <v>21.9</v>
      </c>
      <c r="K19" s="3">
        <f>'Input ifo'!I19</f>
        <v>19.5</v>
      </c>
      <c r="L19" s="3">
        <f t="shared" si="4"/>
        <v>22.555263157894732</v>
      </c>
      <c r="M19" s="3">
        <f t="shared" si="5"/>
        <v>15.083783783783785</v>
      </c>
      <c r="N19" s="36">
        <f t="shared" ref="N19" si="68">ABS(J19-J18)</f>
        <v>0.39999999999999858</v>
      </c>
      <c r="O19" s="36">
        <f t="shared" ref="O19" si="69">ABS(K19-K18)</f>
        <v>4.8000000000000007</v>
      </c>
      <c r="Q19" s="2">
        <f t="shared" si="1"/>
        <v>44166</v>
      </c>
      <c r="R19" s="3">
        <f>'Input ifo'!M19</f>
        <v>16</v>
      </c>
      <c r="S19" s="3">
        <f>'Input ifo'!U19</f>
        <v>11</v>
      </c>
      <c r="T19" s="3">
        <f>'Input ifo'!AC19</f>
        <v>22.9</v>
      </c>
      <c r="U19" s="3">
        <f>'Input ifo'!AK19</f>
        <v>20.8</v>
      </c>
      <c r="V19" s="3">
        <f>'Input ifo'!AS19</f>
        <v>29.1</v>
      </c>
      <c r="W19" s="36">
        <f t="shared" ref="W19" si="70">ABS(R19-R18)</f>
        <v>4.3999999999999986</v>
      </c>
      <c r="X19" s="36">
        <f t="shared" ref="X19" si="71">ABS(S19-S18)</f>
        <v>3.2</v>
      </c>
      <c r="Y19" s="36">
        <f t="shared" ref="Y19" si="72">ABS(T19-T18)</f>
        <v>1</v>
      </c>
      <c r="Z19" s="36">
        <f t="shared" ref="Z19" si="73">ABS(U19-U18)</f>
        <v>1</v>
      </c>
      <c r="AA19" s="36">
        <f t="shared" ref="AA19" si="74">ABS(V19-V18)</f>
        <v>3.1000000000000014</v>
      </c>
      <c r="AC19" s="2">
        <f t="shared" si="7"/>
        <v>44166</v>
      </c>
      <c r="AD19" s="3">
        <f>'Input ifo'!Q19</f>
        <v>23.9</v>
      </c>
      <c r="AE19" s="3">
        <f>'Input ifo'!Y19</f>
        <v>34.700000000000003</v>
      </c>
      <c r="AF19" s="3">
        <f>'Input ifo'!AG19</f>
        <v>5.3</v>
      </c>
      <c r="AG19" s="3">
        <f>'Input ifo'!AO19</f>
        <v>26.6</v>
      </c>
      <c r="AH19" s="3">
        <f>'Input ifo'!AW19</f>
        <v>12.5</v>
      </c>
      <c r="AI19" s="36">
        <f t="shared" ref="AI19:AI20" si="75">ABS(AD19-AD18)</f>
        <v>10.099999999999998</v>
      </c>
      <c r="AJ19" s="36">
        <f t="shared" ref="AJ19:AJ20" si="76">ABS(AE19-AE18)</f>
        <v>3.7000000000000028</v>
      </c>
      <c r="AK19" s="36">
        <f t="shared" ref="AK19:AK20" si="77">ABS(AF19-AF18)</f>
        <v>8.1999999999999993</v>
      </c>
      <c r="AL19" s="36">
        <f t="shared" ref="AL19:AL20" si="78">ABS(AG19-AG18)</f>
        <v>7.2000000000000028</v>
      </c>
      <c r="AM19" s="36">
        <f t="shared" ref="AM19:AM20" si="79">ABS(AH19-AH18)</f>
        <v>0.80000000000000071</v>
      </c>
      <c r="AQ19" s="5"/>
      <c r="AR19" s="5"/>
      <c r="AS19" s="5"/>
      <c r="AT19" s="5"/>
      <c r="AU19" s="5"/>
      <c r="AV19" s="5"/>
      <c r="AW19" s="5"/>
      <c r="BG19" s="163"/>
      <c r="BH19" s="197" t="s">
        <v>51</v>
      </c>
      <c r="BI19" s="198" t="str">
        <f>BI15</f>
        <v>KMU</v>
      </c>
      <c r="BJ19" s="111"/>
      <c r="BK19" s="178">
        <f>VLOOKUP(BK$4,$I$4:$P$46,2,FALSE)</f>
        <v>33.799999999999997</v>
      </c>
      <c r="BL19" s="179"/>
      <c r="BM19" s="178">
        <f>VLOOKUP(BM$4,$I$4:$P$46,2,FALSE)</f>
        <v>35.200000000000003</v>
      </c>
      <c r="BN19" s="178">
        <f>VLOOKUP(BN$4,$I$4:$P$46,2,FALSE)</f>
        <v>33.9</v>
      </c>
      <c r="BO19" s="178">
        <f>VLOOKUP(BO$4,$I$4:$P$46,2,FALSE)</f>
        <v>37.799999999999997</v>
      </c>
      <c r="BP19" s="178">
        <f>VLOOKUP(BP$4,$I$4:$P$46,2,FALSE)</f>
        <v>34</v>
      </c>
      <c r="BQ19" s="180"/>
      <c r="BR19" s="178">
        <f t="shared" si="20"/>
        <v>-3.7999999999999972</v>
      </c>
      <c r="BS19" s="178">
        <f t="shared" si="19"/>
        <v>0.20000000000000284</v>
      </c>
      <c r="BT19" s="26">
        <f>BR19/BU19</f>
        <v>-1.574223245109319</v>
      </c>
      <c r="BU19" s="27">
        <f>AVERAGE(N$4:N$40)</f>
        <v>2.4138888888888901</v>
      </c>
      <c r="BV19" s="68" t="str">
        <f>IF(ABS(BT19-BT20)&gt;=0.5,"Deutlich!","")</f>
        <v>Deutlich!</v>
      </c>
      <c r="BW19" s="20" t="str">
        <f>IF(BV19="Deutlich!",IF(BT19*BT20&lt;0,"Vorzeichen!",""),"")</f>
        <v/>
      </c>
    </row>
    <row r="20" spans="1:78" x14ac:dyDescent="0.2">
      <c r="A20" s="2">
        <v>44256</v>
      </c>
      <c r="B20" s="3">
        <f>'Input ifo'!B20</f>
        <v>20.6</v>
      </c>
      <c r="C20" s="3">
        <f>'Input ifo'!F20</f>
        <v>29</v>
      </c>
      <c r="D20" s="3">
        <f t="shared" si="2"/>
        <v>23.589189189189192</v>
      </c>
      <c r="E20" s="3">
        <f t="shared" si="3"/>
        <v>31.929729729729726</v>
      </c>
      <c r="F20" s="36">
        <f t="shared" ref="F20" si="80">ABS(B20-B19)</f>
        <v>1.5</v>
      </c>
      <c r="G20" s="36">
        <f t="shared" ref="G20" si="81">ABS(C20-C19)</f>
        <v>0.19999999999999929</v>
      </c>
      <c r="I20" s="2">
        <f t="shared" ref="I20:I23" si="82">A20</f>
        <v>44256</v>
      </c>
      <c r="J20" s="3">
        <f>'Input ifo'!E20</f>
        <v>22.4</v>
      </c>
      <c r="K20" s="3">
        <f>'Input ifo'!I20</f>
        <v>11.9</v>
      </c>
      <c r="L20" s="3">
        <f t="shared" si="4"/>
        <v>22.555263157894732</v>
      </c>
      <c r="M20" s="3">
        <f t="shared" si="5"/>
        <v>15.083783783783785</v>
      </c>
      <c r="N20" s="36">
        <f t="shared" ref="N20" si="83">ABS(J20-J19)</f>
        <v>0.5</v>
      </c>
      <c r="O20" s="36">
        <f t="shared" ref="O20" si="84">ABS(K20-K19)</f>
        <v>7.6</v>
      </c>
      <c r="Q20" s="2">
        <f t="shared" ref="Q20:Q24" si="85">A20</f>
        <v>44256</v>
      </c>
      <c r="R20" s="3">
        <f>'Input ifo'!M20</f>
        <v>21.5</v>
      </c>
      <c r="S20" s="3">
        <f>'Input ifo'!U20</f>
        <v>6.6</v>
      </c>
      <c r="T20" s="3">
        <f>'Input ifo'!AC20</f>
        <v>21.5</v>
      </c>
      <c r="U20" s="3">
        <f>'Input ifo'!AK20</f>
        <v>27.9</v>
      </c>
      <c r="V20" s="3">
        <f>'Input ifo'!AS20</f>
        <v>26.8</v>
      </c>
      <c r="W20" s="36">
        <f t="shared" ref="W20" si="86">ABS(R20-R19)</f>
        <v>5.5</v>
      </c>
      <c r="X20" s="36">
        <f t="shared" ref="X20" si="87">ABS(S20-S19)</f>
        <v>4.4000000000000004</v>
      </c>
      <c r="Y20" s="36">
        <f t="shared" ref="Y20" si="88">ABS(T20-T19)</f>
        <v>1.3999999999999986</v>
      </c>
      <c r="Z20" s="36">
        <f t="shared" ref="Z20" si="89">ABS(U20-U19)</f>
        <v>7.0999999999999979</v>
      </c>
      <c r="AA20" s="36">
        <f t="shared" ref="AA20" si="90">ABS(V20-V19)</f>
        <v>2.3000000000000007</v>
      </c>
      <c r="AC20" s="2">
        <f t="shared" ref="AC20:AC22" si="91">Q20</f>
        <v>44256</v>
      </c>
      <c r="AD20" s="3">
        <f>'Input ifo'!Q20</f>
        <v>9.5</v>
      </c>
      <c r="AE20" s="3">
        <f>'Input ifo'!Y20</f>
        <v>28.8</v>
      </c>
      <c r="AF20" s="3">
        <f>'Input ifo'!AG20</f>
        <v>5.9</v>
      </c>
      <c r="AG20" s="3">
        <f>'Input ifo'!AO20</f>
        <v>26.2</v>
      </c>
      <c r="AH20" s="3">
        <f>'Input ifo'!AW20</f>
        <v>10.4</v>
      </c>
      <c r="AI20" s="36">
        <f t="shared" si="75"/>
        <v>14.399999999999999</v>
      </c>
      <c r="AJ20" s="36">
        <f t="shared" si="76"/>
        <v>5.9000000000000021</v>
      </c>
      <c r="AK20" s="36">
        <f t="shared" si="77"/>
        <v>0.60000000000000053</v>
      </c>
      <c r="AL20" s="36">
        <f t="shared" si="78"/>
        <v>0.40000000000000213</v>
      </c>
      <c r="AM20" s="36">
        <f t="shared" si="79"/>
        <v>2.0999999999999996</v>
      </c>
      <c r="AQ20" s="5"/>
      <c r="AR20" s="5"/>
      <c r="AS20" s="5"/>
      <c r="AT20" s="5"/>
      <c r="AU20" s="5"/>
      <c r="AV20" s="5"/>
      <c r="AW20" s="5"/>
      <c r="BG20" s="190"/>
      <c r="BH20" s="199"/>
      <c r="BI20" s="200" t="str">
        <f>BI16</f>
        <v>GU</v>
      </c>
      <c r="BJ20" s="119"/>
      <c r="BK20" s="181">
        <f>VLOOKUP(BK$4,$I$4:$P$46,3,FALSE)</f>
        <v>23.6</v>
      </c>
      <c r="BL20" s="182"/>
      <c r="BM20" s="181">
        <f>VLOOKUP(BM$4,$I$4:$P$46,3,FALSE)</f>
        <v>21.5</v>
      </c>
      <c r="BN20" s="181">
        <f>VLOOKUP(BN$4,$I$4:$P$46,3,FALSE)</f>
        <v>20.399999999999999</v>
      </c>
      <c r="BO20" s="181">
        <f>VLOOKUP(BO$4,$I$4:$P$46,3,FALSE)</f>
        <v>29.4</v>
      </c>
      <c r="BP20" s="181">
        <f>VLOOKUP(BP$4,$I$4:$P$46,3,FALSE)</f>
        <v>29.1</v>
      </c>
      <c r="BQ20" s="180"/>
      <c r="BR20" s="181">
        <f t="shared" si="20"/>
        <v>-0.29999999999999716</v>
      </c>
      <c r="BS20" s="181">
        <f t="shared" si="19"/>
        <v>5.5</v>
      </c>
      <c r="BT20" s="26">
        <f>BR20/BU20</f>
        <v>-8.9700996677740022E-2</v>
      </c>
      <c r="BU20" s="27">
        <f>AVERAGE(O$4:O$40)</f>
        <v>3.3444444444444441</v>
      </c>
      <c r="BV20" s="20"/>
      <c r="BW20" s="20"/>
    </row>
    <row r="21" spans="1:78" ht="15" thickBot="1" x14ac:dyDescent="0.25">
      <c r="A21" s="2">
        <v>44348</v>
      </c>
      <c r="B21" s="3">
        <f>'Input ifo'!B21</f>
        <v>19.5</v>
      </c>
      <c r="C21" s="3">
        <f>'Input ifo'!F21</f>
        <v>27.7</v>
      </c>
      <c r="D21" s="3">
        <f t="shared" si="2"/>
        <v>23.589189189189192</v>
      </c>
      <c r="E21" s="3">
        <f t="shared" si="3"/>
        <v>31.929729729729726</v>
      </c>
      <c r="F21" s="36">
        <f t="shared" ref="F21" si="92">ABS(B21-B20)</f>
        <v>1.1000000000000014</v>
      </c>
      <c r="G21" s="36">
        <f t="shared" ref="G21" si="93">ABS(C21-C20)</f>
        <v>1.3000000000000007</v>
      </c>
      <c r="I21" s="2">
        <f t="shared" si="82"/>
        <v>44348</v>
      </c>
      <c r="J21" s="3">
        <f>'Input ifo'!E21</f>
        <v>18.399999999999999</v>
      </c>
      <c r="K21" s="3">
        <f>'Input ifo'!I21</f>
        <v>13.2</v>
      </c>
      <c r="L21" s="3">
        <f t="shared" si="4"/>
        <v>22.555263157894732</v>
      </c>
      <c r="M21" s="3">
        <f t="shared" si="5"/>
        <v>15.083783783783785</v>
      </c>
      <c r="N21" s="36">
        <f t="shared" ref="N21" si="94">ABS(J21-J20)</f>
        <v>4</v>
      </c>
      <c r="O21" s="36">
        <f t="shared" ref="O21" si="95">ABS(K21-K20)</f>
        <v>1.2999999999999989</v>
      </c>
      <c r="Q21" s="2">
        <f t="shared" si="85"/>
        <v>44348</v>
      </c>
      <c r="R21" s="3">
        <f>'Input ifo'!M21</f>
        <v>15.4</v>
      </c>
      <c r="S21" s="3">
        <f>'Input ifo'!U21</f>
        <v>11</v>
      </c>
      <c r="T21" s="3">
        <f>'Input ifo'!AC21</f>
        <v>25.8</v>
      </c>
      <c r="U21" s="3">
        <f>'Input ifo'!AK21</f>
        <v>29.5</v>
      </c>
      <c r="V21" s="3">
        <f>'Input ifo'!AS21</f>
        <v>20.3</v>
      </c>
      <c r="W21" s="36">
        <f t="shared" ref="W21" si="96">ABS(R21-R20)</f>
        <v>6.1</v>
      </c>
      <c r="X21" s="36">
        <f t="shared" ref="X21" si="97">ABS(S21-S20)</f>
        <v>4.4000000000000004</v>
      </c>
      <c r="Y21" s="36">
        <f t="shared" ref="Y21" si="98">ABS(T21-T20)</f>
        <v>4.3000000000000007</v>
      </c>
      <c r="Z21" s="36">
        <f t="shared" ref="Z21" si="99">ABS(U21-U20)</f>
        <v>1.6000000000000014</v>
      </c>
      <c r="AA21" s="36">
        <f t="shared" ref="AA21" si="100">ABS(V21-V20)</f>
        <v>6.5</v>
      </c>
      <c r="AC21" s="2">
        <f t="shared" si="91"/>
        <v>44348</v>
      </c>
      <c r="AD21" s="3">
        <f>'Input ifo'!Q21</f>
        <v>11</v>
      </c>
      <c r="AE21" s="3">
        <f>'Input ifo'!Y21</f>
        <v>47.6</v>
      </c>
      <c r="AF21" s="3">
        <f>'Input ifo'!AG21</f>
        <v>6</v>
      </c>
      <c r="AG21" s="3">
        <f>'Input ifo'!AO21</f>
        <v>17.5</v>
      </c>
      <c r="AH21" s="3">
        <f>'Input ifo'!AW21</f>
        <v>13.6</v>
      </c>
      <c r="AI21" s="36">
        <f t="shared" ref="AI21" si="101">ABS(AD21-AD20)</f>
        <v>1.5</v>
      </c>
      <c r="AJ21" s="36">
        <f t="shared" ref="AJ21" si="102">ABS(AE21-AE20)</f>
        <v>18.8</v>
      </c>
      <c r="AK21" s="36">
        <f t="shared" ref="AK21" si="103">ABS(AF21-AF20)</f>
        <v>9.9999999999999645E-2</v>
      </c>
      <c r="AL21" s="36">
        <f t="shared" ref="AL21" si="104">ABS(AG21-AG20)</f>
        <v>8.6999999999999993</v>
      </c>
      <c r="AM21" s="36">
        <f t="shared" ref="AM21" si="105">ABS(AH21-AH20)</f>
        <v>3.1999999999999993</v>
      </c>
      <c r="AQ21" s="5"/>
      <c r="AR21" s="5"/>
      <c r="AS21" s="5"/>
      <c r="AT21" s="5"/>
      <c r="AU21" s="5"/>
      <c r="AV21" s="5"/>
      <c r="AW21" s="5"/>
      <c r="BG21" s="187" t="s">
        <v>55</v>
      </c>
      <c r="BH21" s="163"/>
      <c r="BI21" s="189" t="str">
        <f>BI19</f>
        <v>KMU</v>
      </c>
      <c r="BJ21" s="108"/>
      <c r="BK21" s="165">
        <f>VLOOKUP(BK$4,$A$4:$H$46,2,FALSE)</f>
        <v>19.899999999999999</v>
      </c>
      <c r="BL21" s="161"/>
      <c r="BM21" s="165">
        <f>VLOOKUP(BM$4,$A$4:$H$46,2,FALSE)</f>
        <v>20.9</v>
      </c>
      <c r="BN21" s="165">
        <f>VLOOKUP(BN$4,$A$4:$H$46,2,FALSE)</f>
        <v>19.5</v>
      </c>
      <c r="BO21" s="165">
        <f>VLOOKUP(BO$4,$A$4:$H$46,2,FALSE)</f>
        <v>20.2</v>
      </c>
      <c r="BP21" s="166">
        <f>VLOOKUP(BP$4,$A$4:$H$46,2,FALSE)</f>
        <v>21</v>
      </c>
      <c r="BQ21" s="167"/>
      <c r="BR21" s="183">
        <f t="shared" si="20"/>
        <v>0.80000000000000071</v>
      </c>
      <c r="BS21" s="183">
        <f t="shared" si="19"/>
        <v>1.1000000000000014</v>
      </c>
      <c r="BT21" s="70">
        <f>BR21/BU21</f>
        <v>0.53658536585365879</v>
      </c>
      <c r="BU21" s="69">
        <f>AVERAGE(F$4:F$37)</f>
        <v>1.4909090909090914</v>
      </c>
      <c r="BV21" s="68" t="str">
        <f>IF(ABS(BT21-BT22)&gt;=0.5,"Deutlich!","")</f>
        <v>Deutlich!</v>
      </c>
      <c r="BW21" s="30" t="str">
        <f>IF(BV21="Deutlich!",IF(BT21*BT22&lt;0,"Vorzeichen!",""),"")</f>
        <v>Vorzeichen!</v>
      </c>
    </row>
    <row r="22" spans="1:78" ht="15" thickTop="1" x14ac:dyDescent="0.2">
      <c r="A22" s="2">
        <v>44440</v>
      </c>
      <c r="B22" s="3">
        <f>'Input ifo'!B22</f>
        <v>17.7</v>
      </c>
      <c r="C22" s="3">
        <f>'Input ifo'!F22</f>
        <v>27.6</v>
      </c>
      <c r="D22" s="3">
        <f t="shared" si="2"/>
        <v>23.589189189189192</v>
      </c>
      <c r="E22" s="3">
        <f t="shared" si="3"/>
        <v>31.929729729729726</v>
      </c>
      <c r="F22" s="36">
        <f t="shared" ref="F22" si="106">ABS(B22-B21)</f>
        <v>1.8000000000000007</v>
      </c>
      <c r="G22" s="36">
        <f t="shared" ref="G22" si="107">ABS(C22-C21)</f>
        <v>9.9999999999997868E-2</v>
      </c>
      <c r="I22" s="2">
        <f t="shared" si="82"/>
        <v>44440</v>
      </c>
      <c r="J22" s="3">
        <f>'Input ifo'!E22</f>
        <v>20.100000000000001</v>
      </c>
      <c r="K22" s="3">
        <f>'Input ifo'!I22</f>
        <v>12.9</v>
      </c>
      <c r="L22" s="3">
        <f t="shared" si="4"/>
        <v>22.555263157894732</v>
      </c>
      <c r="M22" s="3">
        <f t="shared" si="5"/>
        <v>15.083783783783785</v>
      </c>
      <c r="N22" s="36">
        <f t="shared" ref="N22:N23" si="108">ABS(J22-J21)</f>
        <v>1.7000000000000028</v>
      </c>
      <c r="O22" s="36">
        <f t="shared" ref="O22" si="109">ABS(K22-K21)</f>
        <v>0.29999999999999893</v>
      </c>
      <c r="Q22" s="2">
        <f t="shared" si="85"/>
        <v>44440</v>
      </c>
      <c r="R22" s="3">
        <f>'Input ifo'!M22</f>
        <v>17.3</v>
      </c>
      <c r="S22" s="3">
        <f>'Input ifo'!U22</f>
        <v>4.9000000000000004</v>
      </c>
      <c r="T22" s="3">
        <f>'Input ifo'!AC22</f>
        <v>15.9</v>
      </c>
      <c r="U22" s="3">
        <f>'Input ifo'!AK22</f>
        <v>17.7</v>
      </c>
      <c r="V22" s="3">
        <f>'Input ifo'!AS22</f>
        <v>26.9</v>
      </c>
      <c r="W22" s="36">
        <f t="shared" ref="W22:W23" si="110">ABS(R22-R21)</f>
        <v>1.9000000000000004</v>
      </c>
      <c r="X22" s="36">
        <f t="shared" ref="X22:X23" si="111">ABS(S22-S21)</f>
        <v>6.1</v>
      </c>
      <c r="Y22" s="36">
        <f t="shared" ref="Y22:Y23" si="112">ABS(T22-T21)</f>
        <v>9.9</v>
      </c>
      <c r="Z22" s="36">
        <f t="shared" ref="Z22:Z23" si="113">ABS(U22-U21)</f>
        <v>11.8</v>
      </c>
      <c r="AA22" s="36">
        <f t="shared" ref="AA22:AA23" si="114">ABS(V22-V21)</f>
        <v>6.5999999999999979</v>
      </c>
      <c r="AC22" s="2">
        <f t="shared" si="91"/>
        <v>44440</v>
      </c>
      <c r="AD22" s="3">
        <f>'Input ifo'!Q22</f>
        <v>16.399999999999999</v>
      </c>
      <c r="AE22" s="3">
        <f>'Input ifo'!Y22</f>
        <v>6.6</v>
      </c>
      <c r="AF22" s="3">
        <f>'Input ifo'!AG22</f>
        <v>7.7</v>
      </c>
      <c r="AG22" s="3">
        <f>'Input ifo'!AO22</f>
        <v>10.4</v>
      </c>
      <c r="AH22" s="3">
        <f>'Input ifo'!AW22</f>
        <v>10.4</v>
      </c>
      <c r="AI22" s="36">
        <f t="shared" ref="AI22:AI23" si="115">ABS(AD22-AD21)</f>
        <v>5.3999999999999986</v>
      </c>
      <c r="AJ22" s="36">
        <f t="shared" ref="AJ22:AJ23" si="116">ABS(AE22-AE21)</f>
        <v>41</v>
      </c>
      <c r="AK22" s="36">
        <f t="shared" ref="AK22:AK23" si="117">ABS(AF22-AF21)</f>
        <v>1.7000000000000002</v>
      </c>
      <c r="AL22" s="36">
        <f t="shared" ref="AL22:AL23" si="118">ABS(AG22-AG21)</f>
        <v>7.1</v>
      </c>
      <c r="AM22" s="36">
        <f t="shared" ref="AM22:AM23" si="119">ABS(AH22-AH21)</f>
        <v>3.1999999999999993</v>
      </c>
      <c r="AQ22" s="5"/>
      <c r="AR22" s="5"/>
      <c r="AS22" s="5"/>
      <c r="AT22" s="5"/>
      <c r="AU22" s="5"/>
      <c r="AV22" s="5"/>
      <c r="AW22" s="5"/>
      <c r="BE22" s="74"/>
      <c r="BG22" s="201" t="s">
        <v>56</v>
      </c>
      <c r="BH22" s="202"/>
      <c r="BI22" s="203" t="str">
        <f>BI20</f>
        <v>GU</v>
      </c>
      <c r="BJ22" s="91"/>
      <c r="BK22" s="168">
        <f>VLOOKUP(BK$4,$A$4:$H$46,3,FALSE)</f>
        <v>27.2</v>
      </c>
      <c r="BL22" s="184"/>
      <c r="BM22" s="185">
        <f>VLOOKUP(BM$4,$A$4:$H$46,3,FALSE)</f>
        <v>30.3</v>
      </c>
      <c r="BN22" s="185">
        <f>VLOOKUP(BN$4,$A$4:$H$46,3,FALSE)</f>
        <v>27.2</v>
      </c>
      <c r="BO22" s="185">
        <f>VLOOKUP(BO$4,$A$4:$H$46,3,FALSE)</f>
        <v>31.5</v>
      </c>
      <c r="BP22" s="186">
        <f>VLOOKUP(BP$4,$A$4:$H$46,3,FALSE)</f>
        <v>28.6</v>
      </c>
      <c r="BQ22" s="167"/>
      <c r="BR22" s="186">
        <f t="shared" si="20"/>
        <v>-2.8999999999999986</v>
      </c>
      <c r="BS22" s="186">
        <f t="shared" si="19"/>
        <v>1.4000000000000021</v>
      </c>
      <c r="BT22" s="82">
        <f t="shared" si="21"/>
        <v>-1.3846153846153844</v>
      </c>
      <c r="BU22" s="27">
        <f>AVERAGE(G$4:G$40)</f>
        <v>2.0944444444444437</v>
      </c>
      <c r="BV22" s="66"/>
      <c r="BW22" s="32"/>
    </row>
    <row r="23" spans="1:78" x14ac:dyDescent="0.2">
      <c r="A23" s="2">
        <v>44531</v>
      </c>
      <c r="B23" s="3">
        <f>'Input ifo'!B23</f>
        <v>19.3</v>
      </c>
      <c r="C23" s="3">
        <f>'Input ifo'!F23</f>
        <v>27.8</v>
      </c>
      <c r="D23" s="3">
        <f t="shared" si="2"/>
        <v>23.589189189189192</v>
      </c>
      <c r="E23" s="3">
        <f t="shared" si="3"/>
        <v>31.929729729729726</v>
      </c>
      <c r="F23" s="36">
        <f t="shared" ref="F23" si="120">ABS(B23-B22)</f>
        <v>1.6000000000000014</v>
      </c>
      <c r="G23" s="36">
        <f t="shared" ref="G23" si="121">ABS(C23-C22)</f>
        <v>0.19999999999999929</v>
      </c>
      <c r="I23" s="2">
        <f t="shared" si="82"/>
        <v>44531</v>
      </c>
      <c r="J23" s="3">
        <f>'Input ifo'!E23</f>
        <v>18.899999999999999</v>
      </c>
      <c r="K23" s="3">
        <f>'Input ifo'!I23</f>
        <v>8</v>
      </c>
      <c r="L23" s="3">
        <f t="shared" si="4"/>
        <v>22.555263157894732</v>
      </c>
      <c r="M23" s="3">
        <f t="shared" si="5"/>
        <v>15.083783783783785</v>
      </c>
      <c r="N23" s="36">
        <f t="shared" si="108"/>
        <v>1.2000000000000028</v>
      </c>
      <c r="O23" s="36">
        <f t="shared" ref="O23:O28" si="122">ABS(K23-K22)</f>
        <v>4.9000000000000004</v>
      </c>
      <c r="Q23" s="2">
        <f t="shared" ref="Q23" si="123">A23</f>
        <v>44531</v>
      </c>
      <c r="R23" s="3">
        <f>'Input ifo'!M23</f>
        <v>18.3</v>
      </c>
      <c r="S23" s="3">
        <f>'Input ifo'!U23</f>
        <v>5.9</v>
      </c>
      <c r="T23" s="3">
        <f>'Input ifo'!AC23</f>
        <v>14.9</v>
      </c>
      <c r="U23" s="3">
        <f>'Input ifo'!AK23</f>
        <v>18.7</v>
      </c>
      <c r="V23" s="3">
        <f>'Input ifo'!AS23</f>
        <v>23.4</v>
      </c>
      <c r="W23" s="36">
        <f t="shared" si="110"/>
        <v>1</v>
      </c>
      <c r="X23" s="36">
        <f t="shared" si="111"/>
        <v>1</v>
      </c>
      <c r="Y23" s="36">
        <f t="shared" si="112"/>
        <v>1</v>
      </c>
      <c r="Z23" s="36">
        <f t="shared" si="113"/>
        <v>1</v>
      </c>
      <c r="AA23" s="36">
        <f t="shared" si="114"/>
        <v>3.5</v>
      </c>
      <c r="AC23" s="2">
        <f t="shared" ref="AC23" si="124">Q23</f>
        <v>44531</v>
      </c>
      <c r="AD23" s="3">
        <f>'Input ifo'!Q23</f>
        <v>11.1</v>
      </c>
      <c r="AE23" s="3">
        <f>'Input ifo'!Y23</f>
        <v>13.3</v>
      </c>
      <c r="AF23" s="3">
        <f>'Input ifo'!AG23</f>
        <v>8.8000000000000007</v>
      </c>
      <c r="AG23" s="3">
        <f>'Input ifo'!AO23</f>
        <v>5.4</v>
      </c>
      <c r="AH23" s="3">
        <f>'Input ifo'!AW23</f>
        <v>3.4</v>
      </c>
      <c r="AI23" s="36">
        <f t="shared" si="115"/>
        <v>5.2999999999999989</v>
      </c>
      <c r="AJ23" s="36">
        <f t="shared" si="116"/>
        <v>6.7000000000000011</v>
      </c>
      <c r="AK23" s="36">
        <f t="shared" si="117"/>
        <v>1.1000000000000005</v>
      </c>
      <c r="AL23" s="36">
        <f t="shared" si="118"/>
        <v>5</v>
      </c>
      <c r="AM23" s="36">
        <f t="shared" si="119"/>
        <v>7</v>
      </c>
      <c r="AQ23" s="5"/>
      <c r="AR23" s="5"/>
      <c r="AS23" s="5"/>
      <c r="AT23" s="5"/>
      <c r="AU23" s="5"/>
      <c r="AV23" s="5"/>
      <c r="AW23" s="5"/>
      <c r="BU23" s="71"/>
    </row>
    <row r="24" spans="1:78" x14ac:dyDescent="0.2">
      <c r="A24" s="2">
        <v>44621</v>
      </c>
      <c r="B24" s="3">
        <f>'Input ifo'!B24</f>
        <v>20.6</v>
      </c>
      <c r="C24" s="3">
        <f>'Input ifo'!F24</f>
        <v>26.3</v>
      </c>
      <c r="D24" s="3">
        <f t="shared" si="2"/>
        <v>23.589189189189192</v>
      </c>
      <c r="E24" s="3">
        <f t="shared" si="3"/>
        <v>31.929729729729726</v>
      </c>
      <c r="F24" s="36">
        <f t="shared" ref="F24" si="125">ABS(B24-B23)</f>
        <v>1.3000000000000007</v>
      </c>
      <c r="G24" s="36">
        <f t="shared" ref="G24" si="126">ABS(C24-C23)</f>
        <v>1.5</v>
      </c>
      <c r="I24" s="2">
        <f t="shared" ref="I24" si="127">A24</f>
        <v>44621</v>
      </c>
      <c r="J24" s="3">
        <f>'Input ifo'!E24</f>
        <v>17.7</v>
      </c>
      <c r="K24" s="3">
        <f>'Input ifo'!I24</f>
        <v>14.2</v>
      </c>
      <c r="L24" s="3">
        <f t="shared" si="4"/>
        <v>22.555263157894732</v>
      </c>
      <c r="M24" s="3">
        <f t="shared" si="5"/>
        <v>15.083783783783785</v>
      </c>
      <c r="N24" s="36">
        <f t="shared" ref="N24" si="128">ABS(J24-J23)</f>
        <v>1.1999999999999993</v>
      </c>
      <c r="O24" s="36">
        <f t="shared" si="122"/>
        <v>6.1999999999999993</v>
      </c>
      <c r="Q24" s="2">
        <f t="shared" si="85"/>
        <v>44621</v>
      </c>
      <c r="R24" s="3">
        <f>'Input ifo'!M24</f>
        <v>11.7</v>
      </c>
      <c r="S24" s="3">
        <f>'Input ifo'!U24</f>
        <v>6.3</v>
      </c>
      <c r="T24" s="3">
        <f>'Input ifo'!AC24</f>
        <v>14.3</v>
      </c>
      <c r="U24" s="3">
        <f>'Input ifo'!AK24</f>
        <v>22.9</v>
      </c>
      <c r="V24" s="3">
        <f>'Input ifo'!AS24</f>
        <v>24.9</v>
      </c>
      <c r="W24" s="36">
        <f t="shared" ref="W24" si="129">ABS(R24-R23)</f>
        <v>6.6000000000000014</v>
      </c>
      <c r="X24" s="36">
        <f t="shared" ref="X24" si="130">ABS(S24-S23)</f>
        <v>0.39999999999999947</v>
      </c>
      <c r="Y24" s="36">
        <f t="shared" ref="Y24" si="131">ABS(T24-T23)</f>
        <v>0.59999999999999964</v>
      </c>
      <c r="Z24" s="36">
        <f t="shared" ref="Z24" si="132">ABS(U24-U23)</f>
        <v>4.1999999999999993</v>
      </c>
      <c r="AA24" s="36">
        <f t="shared" ref="AA24" si="133">ABS(V24-V23)</f>
        <v>1.5</v>
      </c>
      <c r="AC24" s="2">
        <f t="shared" ref="AC24" si="134">Q24</f>
        <v>44621</v>
      </c>
      <c r="AD24" s="3">
        <f>'Input ifo'!Q24</f>
        <v>22.6</v>
      </c>
      <c r="AE24" s="3">
        <f>'Input ifo'!Y24</f>
        <v>12.7</v>
      </c>
      <c r="AF24" s="3">
        <f>'Input ifo'!AG24</f>
        <v>9.5</v>
      </c>
      <c r="AG24" s="3">
        <f>'Input ifo'!AO24</f>
        <v>5.2</v>
      </c>
      <c r="AH24" s="3">
        <f>'Input ifo'!AW24</f>
        <v>6.2</v>
      </c>
      <c r="AI24" s="36">
        <f t="shared" ref="AI24" si="135">ABS(AD24-AD23)</f>
        <v>11.500000000000002</v>
      </c>
      <c r="AJ24" s="36">
        <f t="shared" ref="AJ24" si="136">ABS(AE24-AE23)</f>
        <v>0.60000000000000142</v>
      </c>
      <c r="AK24" s="36">
        <f t="shared" ref="AK24" si="137">ABS(AF24-AF23)</f>
        <v>0.69999999999999929</v>
      </c>
      <c r="AL24" s="36">
        <f t="shared" ref="AL24" si="138">ABS(AG24-AG23)</f>
        <v>0.20000000000000018</v>
      </c>
      <c r="AM24" s="36">
        <f t="shared" ref="AM24" si="139">ABS(AH24-AH23)</f>
        <v>2.8000000000000003</v>
      </c>
      <c r="AQ24" s="5"/>
      <c r="AR24" s="5"/>
      <c r="AS24" s="5"/>
      <c r="AT24" s="5"/>
      <c r="AU24" s="5"/>
      <c r="AV24" s="5"/>
      <c r="AW24" s="5"/>
      <c r="BO24" s="65"/>
    </row>
    <row r="25" spans="1:78" x14ac:dyDescent="0.2">
      <c r="A25" s="2">
        <v>44713</v>
      </c>
      <c r="B25" s="3">
        <f>'Input ifo'!B25</f>
        <v>21.1</v>
      </c>
      <c r="C25" s="3">
        <f>'Input ifo'!F25</f>
        <v>28.5</v>
      </c>
      <c r="D25" s="3">
        <f t="shared" si="2"/>
        <v>23.589189189189192</v>
      </c>
      <c r="E25" s="3">
        <f t="shared" si="3"/>
        <v>31.929729729729726</v>
      </c>
      <c r="F25" s="36">
        <f t="shared" ref="F25" si="140">ABS(B25-B24)</f>
        <v>0.5</v>
      </c>
      <c r="G25" s="36">
        <f t="shared" ref="G25" si="141">ABS(C25-C24)</f>
        <v>2.1999999999999993</v>
      </c>
      <c r="I25" s="2">
        <f t="shared" ref="I25" si="142">A25</f>
        <v>44713</v>
      </c>
      <c r="J25" s="3">
        <f>'Input ifo'!E25</f>
        <v>20.8</v>
      </c>
      <c r="K25" s="3">
        <f>'Input ifo'!I25</f>
        <v>13.5</v>
      </c>
      <c r="L25" s="3">
        <f t="shared" si="4"/>
        <v>22.555263157894732</v>
      </c>
      <c r="M25" s="3">
        <f t="shared" si="5"/>
        <v>15.083783783783785</v>
      </c>
      <c r="N25" s="36">
        <f t="shared" ref="N25" si="143">ABS(J25-J24)</f>
        <v>3.1000000000000014</v>
      </c>
      <c r="O25" s="36">
        <f t="shared" si="122"/>
        <v>0.69999999999999929</v>
      </c>
      <c r="Q25" s="2">
        <f t="shared" ref="Q25" si="144">A25</f>
        <v>44713</v>
      </c>
      <c r="R25" s="3">
        <f>'Input ifo'!M25</f>
        <v>17.7</v>
      </c>
      <c r="S25" s="3">
        <f>'Input ifo'!U25</f>
        <v>13.6</v>
      </c>
      <c r="T25" s="3">
        <f>'Input ifo'!AC25</f>
        <v>18.8</v>
      </c>
      <c r="U25" s="3">
        <f>'Input ifo'!AK25</f>
        <v>15.5</v>
      </c>
      <c r="V25" s="3">
        <f>'Input ifo'!AS25</f>
        <v>25.9</v>
      </c>
      <c r="W25" s="36">
        <f t="shared" ref="W25" si="145">ABS(R25-R24)</f>
        <v>6</v>
      </c>
      <c r="X25" s="36">
        <f t="shared" ref="X25" si="146">ABS(S25-S24)</f>
        <v>7.3</v>
      </c>
      <c r="Y25" s="36">
        <f t="shared" ref="Y25" si="147">ABS(T25-T24)</f>
        <v>4.5</v>
      </c>
      <c r="Z25" s="36">
        <f t="shared" ref="Z25" si="148">ABS(U25-U24)</f>
        <v>7.3999999999999986</v>
      </c>
      <c r="AA25" s="36">
        <f t="shared" ref="AA25" si="149">ABS(V25-V24)</f>
        <v>1</v>
      </c>
      <c r="AC25" s="2">
        <f t="shared" ref="AC25" si="150">Q25</f>
        <v>44713</v>
      </c>
      <c r="AD25" s="3">
        <f>'Input ifo'!Q25</f>
        <v>15.8</v>
      </c>
      <c r="AE25" s="3">
        <f>'Input ifo'!Y25</f>
        <v>6.8</v>
      </c>
      <c r="AF25" s="3">
        <f>'Input ifo'!AG25</f>
        <v>7.8</v>
      </c>
      <c r="AG25" s="3">
        <f>'Input ifo'!AO25</f>
        <v>12.4</v>
      </c>
      <c r="AH25" s="3">
        <f>'Input ifo'!AW25</f>
        <v>12.6</v>
      </c>
      <c r="AI25" s="36">
        <f t="shared" ref="AI25" si="151">ABS(AD25-AD24)</f>
        <v>6.8000000000000007</v>
      </c>
      <c r="AJ25" s="36">
        <f t="shared" ref="AJ25" si="152">ABS(AE25-AE24)</f>
        <v>5.8999999999999995</v>
      </c>
      <c r="AK25" s="36">
        <f t="shared" ref="AK25" si="153">ABS(AF25-AF24)</f>
        <v>1.7000000000000002</v>
      </c>
      <c r="AL25" s="36">
        <f t="shared" ref="AL25" si="154">ABS(AG25-AG24)</f>
        <v>7.2</v>
      </c>
      <c r="AM25" s="36">
        <f t="shared" ref="AM25" si="155">ABS(AH25-AH24)</f>
        <v>6.3999999999999995</v>
      </c>
      <c r="AQ25" s="5"/>
      <c r="AR25" s="5"/>
      <c r="AS25" s="5"/>
      <c r="AT25" s="5"/>
      <c r="AU25" s="5"/>
      <c r="AV25" s="5"/>
      <c r="AW25" s="5"/>
    </row>
    <row r="26" spans="1:78" x14ac:dyDescent="0.2">
      <c r="A26" s="2">
        <v>44805</v>
      </c>
      <c r="B26" s="3">
        <f>'Input ifo'!B26</f>
        <v>20.3</v>
      </c>
      <c r="C26" s="3">
        <f>'Input ifo'!F26</f>
        <v>29.9</v>
      </c>
      <c r="D26" s="3">
        <f t="shared" si="2"/>
        <v>23.589189189189192</v>
      </c>
      <c r="E26" s="3">
        <f t="shared" si="3"/>
        <v>31.929729729729726</v>
      </c>
      <c r="F26" s="36">
        <f t="shared" ref="F26" si="156">ABS(B26-B25)</f>
        <v>0.80000000000000071</v>
      </c>
      <c r="G26" s="36">
        <f t="shared" ref="G26" si="157">ABS(C26-C25)</f>
        <v>1.3999999999999986</v>
      </c>
      <c r="I26" s="2">
        <f t="shared" ref="I26" si="158">A26</f>
        <v>44805</v>
      </c>
      <c r="J26" s="3">
        <f>'Input ifo'!E26</f>
        <v>27.9</v>
      </c>
      <c r="K26" s="3">
        <f>'Input ifo'!I26</f>
        <v>11.2</v>
      </c>
      <c r="L26" s="3">
        <f t="shared" si="4"/>
        <v>22.555263157894732</v>
      </c>
      <c r="M26" s="3">
        <f t="shared" si="5"/>
        <v>15.083783783783785</v>
      </c>
      <c r="N26" s="36">
        <f t="shared" ref="N26" si="159">ABS(J26-J25)</f>
        <v>7.0999999999999979</v>
      </c>
      <c r="O26" s="36">
        <f t="shared" si="122"/>
        <v>2.3000000000000007</v>
      </c>
      <c r="Q26" s="2">
        <f t="shared" ref="Q26" si="160">A26</f>
        <v>44805</v>
      </c>
      <c r="R26" s="3">
        <f>'Input ifo'!M26</f>
        <v>27.7</v>
      </c>
      <c r="S26" s="3">
        <f>'Input ifo'!U26</f>
        <v>18.3</v>
      </c>
      <c r="T26" s="3">
        <f>'Input ifo'!AC26</f>
        <v>17.3</v>
      </c>
      <c r="U26" s="3">
        <f>'Input ifo'!AK26</f>
        <v>17.2</v>
      </c>
      <c r="V26" s="3">
        <f>'Input ifo'!AS26</f>
        <v>33.200000000000003</v>
      </c>
      <c r="W26" s="36">
        <f t="shared" ref="W26" si="161">ABS(R26-R25)</f>
        <v>10</v>
      </c>
      <c r="X26" s="36">
        <f t="shared" ref="X26" si="162">ABS(S26-S25)</f>
        <v>4.7000000000000011</v>
      </c>
      <c r="Y26" s="36">
        <f t="shared" ref="Y26" si="163">ABS(T26-T25)</f>
        <v>1.5</v>
      </c>
      <c r="Z26" s="36">
        <f t="shared" ref="Z26" si="164">ABS(U26-U25)</f>
        <v>1.6999999999999993</v>
      </c>
      <c r="AA26" s="36">
        <f t="shared" ref="AA26" si="165">ABS(V26-V25)</f>
        <v>7.3000000000000043</v>
      </c>
      <c r="AC26" s="2">
        <f t="shared" ref="AC26" si="166">Q26</f>
        <v>44805</v>
      </c>
      <c r="AD26" s="3">
        <f>'Input ifo'!Q26</f>
        <v>8.6999999999999993</v>
      </c>
      <c r="AE26" s="3">
        <f>'Input ifo'!Y26</f>
        <v>13.3</v>
      </c>
      <c r="AF26" s="3">
        <f>'Input ifo'!AG26</f>
        <v>11.8</v>
      </c>
      <c r="AG26" s="3">
        <f>'Input ifo'!AO26</f>
        <v>9.3000000000000007</v>
      </c>
      <c r="AH26" s="3">
        <f>'Input ifo'!AW26</f>
        <v>15.3</v>
      </c>
      <c r="AI26" s="36">
        <f t="shared" ref="AI26" si="167">ABS(AD26-AD25)</f>
        <v>7.1000000000000014</v>
      </c>
      <c r="AJ26" s="36">
        <f t="shared" ref="AJ26" si="168">ABS(AE26-AE25)</f>
        <v>6.5000000000000009</v>
      </c>
      <c r="AK26" s="36">
        <f t="shared" ref="AK26" si="169">ABS(AF26-AF25)</f>
        <v>4.0000000000000009</v>
      </c>
      <c r="AL26" s="36">
        <f t="shared" ref="AL26" si="170">ABS(AG26-AG25)</f>
        <v>3.0999999999999996</v>
      </c>
      <c r="AM26" s="36">
        <f t="shared" ref="AM26" si="171">ABS(AH26-AH25)</f>
        <v>2.7000000000000011</v>
      </c>
      <c r="AQ26" s="5"/>
      <c r="AR26" s="5"/>
      <c r="AS26" s="5"/>
      <c r="AT26" s="5"/>
      <c r="AU26" s="5"/>
      <c r="AV26" s="5"/>
      <c r="AW26" s="5"/>
    </row>
    <row r="27" spans="1:78" ht="15" x14ac:dyDescent="0.25">
      <c r="A27" s="2">
        <v>44896</v>
      </c>
      <c r="B27" s="3">
        <f>'Input ifo'!B27</f>
        <v>19.3</v>
      </c>
      <c r="C27" s="3">
        <f>'Input ifo'!F27</f>
        <v>29.2</v>
      </c>
      <c r="D27" s="3">
        <f t="shared" si="2"/>
        <v>23.589189189189192</v>
      </c>
      <c r="E27" s="3">
        <f t="shared" si="3"/>
        <v>31.929729729729726</v>
      </c>
      <c r="F27" s="36">
        <f t="shared" ref="F27" si="172">ABS(B27-B26)</f>
        <v>1</v>
      </c>
      <c r="G27" s="36">
        <f t="shared" ref="G27" si="173">ABS(C27-C26)</f>
        <v>0.69999999999999929</v>
      </c>
      <c r="I27" s="2">
        <f t="shared" ref="I27" si="174">A27</f>
        <v>44896</v>
      </c>
      <c r="J27" s="3">
        <f>'Input ifo'!E27</f>
        <v>31.3</v>
      </c>
      <c r="K27" s="3">
        <f>'Input ifo'!I27</f>
        <v>24.3</v>
      </c>
      <c r="L27" s="3">
        <f t="shared" si="4"/>
        <v>22.555263157894732</v>
      </c>
      <c r="M27" s="3">
        <f t="shared" si="5"/>
        <v>15.083783783783785</v>
      </c>
      <c r="N27" s="36">
        <f t="shared" ref="N27" si="175">ABS(J27-J26)</f>
        <v>3.4000000000000021</v>
      </c>
      <c r="O27" s="36">
        <f t="shared" si="122"/>
        <v>13.100000000000001</v>
      </c>
      <c r="Q27" s="2">
        <f t="shared" ref="Q27" si="176">A27</f>
        <v>44896</v>
      </c>
      <c r="R27" s="3">
        <f>'Input ifo'!M27</f>
        <v>24.8</v>
      </c>
      <c r="S27" s="3">
        <f>'Input ifo'!U27</f>
        <v>23.2</v>
      </c>
      <c r="T27" s="3">
        <f>'Input ifo'!AC27</f>
        <v>22.6</v>
      </c>
      <c r="U27" s="3">
        <f>'Input ifo'!AK27</f>
        <v>25.8</v>
      </c>
      <c r="V27" s="3">
        <f>'Input ifo'!AS27</f>
        <v>39.9</v>
      </c>
      <c r="W27" s="36">
        <f t="shared" ref="W27" si="177">ABS(R27-R26)</f>
        <v>2.8999999999999986</v>
      </c>
      <c r="X27" s="36">
        <f t="shared" ref="X27" si="178">ABS(S27-S26)</f>
        <v>4.8999999999999986</v>
      </c>
      <c r="Y27" s="36">
        <f t="shared" ref="Y27" si="179">ABS(T27-T26)</f>
        <v>5.3000000000000007</v>
      </c>
      <c r="Z27" s="36">
        <f t="shared" ref="Z27" si="180">ABS(U27-U26)</f>
        <v>8.6000000000000014</v>
      </c>
      <c r="AA27" s="36">
        <f t="shared" ref="AA27" si="181">ABS(V27-V26)</f>
        <v>6.6999999999999957</v>
      </c>
      <c r="AC27" s="2">
        <f t="shared" ref="AC27" si="182">Q27</f>
        <v>44896</v>
      </c>
      <c r="AD27" s="3">
        <f>'Input ifo'!Q27</f>
        <v>29.8</v>
      </c>
      <c r="AE27" s="3">
        <f>'Input ifo'!Y27</f>
        <v>39</v>
      </c>
      <c r="AF27" s="3">
        <f>'Input ifo'!AG27</f>
        <v>8.1</v>
      </c>
      <c r="AG27" s="3">
        <f>'Input ifo'!AO27</f>
        <v>6.4</v>
      </c>
      <c r="AH27" s="3">
        <f>'Input ifo'!AW27</f>
        <v>25.2</v>
      </c>
      <c r="AI27" s="36">
        <f t="shared" ref="AI27" si="183">ABS(AD27-AD26)</f>
        <v>21.1</v>
      </c>
      <c r="AJ27" s="36">
        <f t="shared" ref="AJ27" si="184">ABS(AE27-AE26)</f>
        <v>25.7</v>
      </c>
      <c r="AK27" s="36">
        <f t="shared" ref="AK27" si="185">ABS(AF27-AF26)</f>
        <v>3.7000000000000011</v>
      </c>
      <c r="AL27" s="36">
        <f t="shared" ref="AL27" si="186">ABS(AG27-AG26)</f>
        <v>2.9000000000000004</v>
      </c>
      <c r="AM27" s="36">
        <f t="shared" ref="AM27" si="187">ABS(AH27-AH26)</f>
        <v>9.8999999999999986</v>
      </c>
      <c r="AQ27" s="6" t="s">
        <v>30</v>
      </c>
      <c r="AR27" s="5"/>
      <c r="AS27" s="5"/>
      <c r="AT27" s="5"/>
      <c r="AU27" s="5"/>
      <c r="AV27" s="5"/>
      <c r="AW27" s="5"/>
      <c r="BU27" s="2"/>
      <c r="BV27" s="3"/>
      <c r="BW27" s="3"/>
      <c r="BX27" s="3"/>
      <c r="BY27" s="3"/>
      <c r="BZ27" s="3"/>
    </row>
    <row r="28" spans="1:78" x14ac:dyDescent="0.2">
      <c r="A28" s="2">
        <v>44986</v>
      </c>
      <c r="B28" s="3">
        <f>'Input ifo'!B28</f>
        <v>20.9</v>
      </c>
      <c r="C28" s="3">
        <f>'Input ifo'!F28</f>
        <v>28.8</v>
      </c>
      <c r="D28" s="3">
        <f t="shared" ref="D28:D38" si="188">AVERAGE($B$4:$B$44)</f>
        <v>23.589189189189192</v>
      </c>
      <c r="E28" s="3">
        <f t="shared" si="3"/>
        <v>31.929729729729726</v>
      </c>
      <c r="F28" s="36">
        <f t="shared" ref="F28" si="189">ABS(B28-B27)</f>
        <v>1.5999999999999979</v>
      </c>
      <c r="G28" s="36">
        <f t="shared" ref="G28" si="190">ABS(C28-C27)</f>
        <v>0.39999999999999858</v>
      </c>
      <c r="I28" s="2">
        <f t="shared" ref="I28" si="191">A28</f>
        <v>44986</v>
      </c>
      <c r="J28" s="3">
        <f>'Input ifo'!E28</f>
        <v>25.5</v>
      </c>
      <c r="K28" s="3">
        <f>'Input ifo'!I28</f>
        <v>14.5</v>
      </c>
      <c r="L28" s="3">
        <f t="shared" si="4"/>
        <v>22.555263157894732</v>
      </c>
      <c r="M28" s="3">
        <f t="shared" si="5"/>
        <v>15.083783783783785</v>
      </c>
      <c r="N28" s="36">
        <f t="shared" ref="N28" si="192">ABS(J28-J27)</f>
        <v>5.8000000000000007</v>
      </c>
      <c r="O28" s="36">
        <f t="shared" si="122"/>
        <v>9.8000000000000007</v>
      </c>
      <c r="Q28" s="2">
        <f t="shared" ref="Q28" si="193">A28</f>
        <v>44986</v>
      </c>
      <c r="R28" s="3">
        <f>'Input ifo'!M28</f>
        <v>21</v>
      </c>
      <c r="S28" s="3">
        <f>'Input ifo'!U28</f>
        <v>19.600000000000001</v>
      </c>
      <c r="T28" s="3">
        <f>'Input ifo'!AC28</f>
        <v>20.2</v>
      </c>
      <c r="U28" s="3">
        <f>'Input ifo'!AK28</f>
        <v>21.9</v>
      </c>
      <c r="V28" s="3">
        <f>'Input ifo'!AS28</f>
        <v>31.4</v>
      </c>
      <c r="W28" s="36">
        <f t="shared" ref="W28" si="194">ABS(R28-R27)</f>
        <v>3.8000000000000007</v>
      </c>
      <c r="X28" s="36">
        <f t="shared" ref="X28" si="195">ABS(S28-S27)</f>
        <v>3.5999999999999979</v>
      </c>
      <c r="Y28" s="36">
        <f t="shared" ref="Y28" si="196">ABS(T28-T27)</f>
        <v>2.4000000000000021</v>
      </c>
      <c r="Z28" s="36">
        <f t="shared" ref="Z28" si="197">ABS(U28-U27)</f>
        <v>3.9000000000000021</v>
      </c>
      <c r="AA28" s="36">
        <f t="shared" ref="AA28" si="198">ABS(V28-V27)</f>
        <v>8.5</v>
      </c>
      <c r="AC28" s="2">
        <f t="shared" ref="AC28" si="199">Q28</f>
        <v>44986</v>
      </c>
      <c r="AD28" s="3">
        <f>'Input ifo'!Q28</f>
        <v>7.8</v>
      </c>
      <c r="AE28" s="3">
        <f>'Input ifo'!Y28</f>
        <v>46.7</v>
      </c>
      <c r="AF28" s="3">
        <f>'Input ifo'!AG28</f>
        <v>11.7</v>
      </c>
      <c r="AG28" s="3">
        <f>'Input ifo'!AO28</f>
        <v>22.6</v>
      </c>
      <c r="AH28" s="3">
        <f>'Input ifo'!AW28</f>
        <v>19.399999999999999</v>
      </c>
      <c r="AI28" s="36">
        <f t="shared" ref="AI28" si="200">ABS(AD28-AD27)</f>
        <v>22</v>
      </c>
      <c r="AJ28" s="36">
        <f t="shared" ref="AJ28" si="201">ABS(AE28-AE27)</f>
        <v>7.7000000000000028</v>
      </c>
      <c r="AK28" s="36">
        <f t="shared" ref="AK28" si="202">ABS(AF28-AF27)</f>
        <v>3.5999999999999996</v>
      </c>
      <c r="AL28" s="36">
        <f t="shared" ref="AL28" si="203">ABS(AG28-AG27)</f>
        <v>16.200000000000003</v>
      </c>
      <c r="AM28" s="36">
        <f t="shared" ref="AM28" si="204">ABS(AH28-AH27)</f>
        <v>5.8000000000000007</v>
      </c>
      <c r="AQ28" s="7" t="s">
        <v>35</v>
      </c>
      <c r="AR28" s="5"/>
      <c r="AS28" s="5"/>
      <c r="AT28" s="5"/>
      <c r="AU28" s="5"/>
      <c r="AV28" s="5"/>
      <c r="AW28" s="5"/>
      <c r="BU28" s="2"/>
      <c r="BV28" s="3"/>
      <c r="BW28" s="3"/>
      <c r="BX28" s="3"/>
      <c r="BY28" s="3"/>
      <c r="BZ28" s="3"/>
    </row>
    <row r="29" spans="1:78" x14ac:dyDescent="0.2">
      <c r="A29" s="2">
        <v>45078</v>
      </c>
      <c r="B29" s="3">
        <f>'Input ifo'!B29</f>
        <v>21.6</v>
      </c>
      <c r="C29" s="3">
        <f>'Input ifo'!F29</f>
        <v>31.8</v>
      </c>
      <c r="D29" s="3">
        <f t="shared" si="188"/>
        <v>23.589189189189192</v>
      </c>
      <c r="E29" s="3">
        <f t="shared" si="3"/>
        <v>31.929729729729726</v>
      </c>
      <c r="F29" s="36">
        <f t="shared" ref="F29" si="205">ABS(B29-B28)</f>
        <v>0.70000000000000284</v>
      </c>
      <c r="G29" s="36">
        <f t="shared" ref="G29" si="206">ABS(C29-C28)</f>
        <v>3</v>
      </c>
      <c r="I29" s="2">
        <f t="shared" ref="I29" si="207">A29</f>
        <v>45078</v>
      </c>
      <c r="J29" s="3">
        <f>'Input ifo'!E29</f>
        <v>25.6</v>
      </c>
      <c r="K29" s="3">
        <f>'Input ifo'!I29</f>
        <v>17.899999999999999</v>
      </c>
      <c r="L29" s="3">
        <f t="shared" si="4"/>
        <v>22.555263157894732</v>
      </c>
      <c r="M29" s="3">
        <f t="shared" si="5"/>
        <v>15.083783783783785</v>
      </c>
      <c r="N29" s="36">
        <f t="shared" ref="N29" si="208">ABS(J29-J28)</f>
        <v>0.10000000000000142</v>
      </c>
      <c r="O29" s="36">
        <f t="shared" ref="O29" si="209">ABS(K29-K28)</f>
        <v>3.3999999999999986</v>
      </c>
      <c r="Q29" s="2">
        <f t="shared" ref="Q29" si="210">A29</f>
        <v>45078</v>
      </c>
      <c r="R29" s="3">
        <f>'Input ifo'!M29</f>
        <v>25</v>
      </c>
      <c r="S29" s="3">
        <f>'Input ifo'!U29</f>
        <v>24.7</v>
      </c>
      <c r="T29" s="3">
        <f>'Input ifo'!AC29</f>
        <v>26</v>
      </c>
      <c r="U29" s="3">
        <f>'Input ifo'!AK29</f>
        <v>23.2</v>
      </c>
      <c r="V29" s="3">
        <f>'Input ifo'!AS29</f>
        <v>26.5</v>
      </c>
      <c r="W29" s="36">
        <f t="shared" ref="W29" si="211">ABS(R29-R28)</f>
        <v>4</v>
      </c>
      <c r="X29" s="36">
        <f t="shared" ref="X29" si="212">ABS(S29-S28)</f>
        <v>5.0999999999999979</v>
      </c>
      <c r="Y29" s="36">
        <f t="shared" ref="Y29" si="213">ABS(T29-T28)</f>
        <v>5.8000000000000007</v>
      </c>
      <c r="Z29" s="36">
        <f t="shared" ref="Z29" si="214">ABS(U29-U28)</f>
        <v>1.3000000000000007</v>
      </c>
      <c r="AA29" s="36">
        <f t="shared" ref="AA29" si="215">ABS(V29-V28)</f>
        <v>4.8999999999999986</v>
      </c>
      <c r="AC29" s="2">
        <f t="shared" ref="AC29" si="216">Q29</f>
        <v>45078</v>
      </c>
      <c r="AD29" s="3">
        <f>'Input ifo'!Q29</f>
        <v>14.7</v>
      </c>
      <c r="AE29" s="3">
        <f>'Input ifo'!Y29</f>
        <v>30.9</v>
      </c>
      <c r="AF29" s="3">
        <f>'Input ifo'!AG29</f>
        <v>18.899999999999999</v>
      </c>
      <c r="AG29" s="3">
        <f>'Input ifo'!AO29</f>
        <v>15.8</v>
      </c>
      <c r="AH29" s="3">
        <f>'Input ifo'!AW29</f>
        <v>21.9</v>
      </c>
      <c r="AI29" s="36">
        <f t="shared" ref="AI29" si="217">ABS(AD29-AD28)</f>
        <v>6.8999999999999995</v>
      </c>
      <c r="AJ29" s="36">
        <f t="shared" ref="AJ29" si="218">ABS(AE29-AE28)</f>
        <v>15.800000000000004</v>
      </c>
      <c r="AK29" s="36">
        <f t="shared" ref="AK29" si="219">ABS(AF29-AF28)</f>
        <v>7.1999999999999993</v>
      </c>
      <c r="AL29" s="36">
        <f t="shared" ref="AL29" si="220">ABS(AG29-AG28)</f>
        <v>6.8000000000000007</v>
      </c>
      <c r="AM29" s="36">
        <f t="shared" ref="AM29" si="221">ABS(AH29-AH28)</f>
        <v>2.5</v>
      </c>
      <c r="AQ29" s="5"/>
      <c r="AR29" s="5"/>
      <c r="AS29" s="5"/>
      <c r="AT29" s="5"/>
      <c r="AU29" s="5"/>
      <c r="AV29" s="5"/>
      <c r="AW29" s="5"/>
      <c r="BU29" s="2"/>
      <c r="BV29" s="3"/>
      <c r="BW29" s="3"/>
      <c r="BX29" s="3"/>
      <c r="BY29" s="3"/>
      <c r="BZ29" s="3"/>
    </row>
    <row r="30" spans="1:78" x14ac:dyDescent="0.2">
      <c r="A30" s="2">
        <v>45170</v>
      </c>
      <c r="B30" s="3">
        <f>'Input ifo'!B30</f>
        <v>20.2</v>
      </c>
      <c r="C30" s="3">
        <f>'Input ifo'!F30</f>
        <v>30.4</v>
      </c>
      <c r="D30" s="3">
        <f t="shared" si="188"/>
        <v>23.589189189189192</v>
      </c>
      <c r="E30" s="3">
        <f t="shared" si="3"/>
        <v>31.929729729729726</v>
      </c>
      <c r="F30" s="36">
        <f t="shared" ref="F30" si="222">ABS(B30-B29)</f>
        <v>1.4000000000000021</v>
      </c>
      <c r="G30" s="36">
        <f t="shared" ref="G30" si="223">ABS(C30-C29)</f>
        <v>1.4000000000000021</v>
      </c>
      <c r="I30" s="2">
        <f t="shared" ref="I30" si="224">A30</f>
        <v>45170</v>
      </c>
      <c r="J30" s="3">
        <f>'Input ifo'!E30</f>
        <v>31.7</v>
      </c>
      <c r="K30" s="3">
        <f>'Input ifo'!I30</f>
        <v>21.3</v>
      </c>
      <c r="L30" s="3">
        <f t="shared" si="4"/>
        <v>22.555263157894732</v>
      </c>
      <c r="M30" s="3">
        <f t="shared" si="5"/>
        <v>15.083783783783785</v>
      </c>
      <c r="N30" s="36">
        <f t="shared" ref="N30" si="225">ABS(J30-J29)</f>
        <v>6.0999999999999979</v>
      </c>
      <c r="O30" s="36">
        <f t="shared" ref="O30" si="226">ABS(K30-K29)</f>
        <v>3.4000000000000021</v>
      </c>
      <c r="Q30" s="2">
        <f t="shared" ref="Q30" si="227">A30</f>
        <v>45170</v>
      </c>
      <c r="R30" s="3">
        <f>'Input ifo'!M30</f>
        <v>32.4</v>
      </c>
      <c r="S30" s="3">
        <f>'Input ifo'!U30</f>
        <v>29</v>
      </c>
      <c r="T30" s="3">
        <f>'Input ifo'!AC30</f>
        <v>29.5</v>
      </c>
      <c r="U30" s="3">
        <f>'Input ifo'!AK30</f>
        <v>26.4</v>
      </c>
      <c r="V30" s="3">
        <f>'Input ifo'!AS30</f>
        <v>32.9</v>
      </c>
      <c r="W30" s="36">
        <f t="shared" ref="W30" si="228">ABS(R30-R29)</f>
        <v>7.3999999999999986</v>
      </c>
      <c r="X30" s="36">
        <f t="shared" ref="X30" si="229">ABS(S30-S29)</f>
        <v>4.3000000000000007</v>
      </c>
      <c r="Y30" s="36">
        <f t="shared" ref="Y30" si="230">ABS(T30-T29)</f>
        <v>3.5</v>
      </c>
      <c r="Z30" s="36">
        <f t="shared" ref="Z30" si="231">ABS(U30-U29)</f>
        <v>3.1999999999999993</v>
      </c>
      <c r="AA30" s="36">
        <f t="shared" ref="AA30" si="232">ABS(V30-V29)</f>
        <v>6.3999999999999986</v>
      </c>
      <c r="AC30" s="2">
        <f t="shared" ref="AC30" si="233">Q30</f>
        <v>45170</v>
      </c>
      <c r="AD30" s="3">
        <f>'Input ifo'!Q30</f>
        <v>19.100000000000001</v>
      </c>
      <c r="AE30" s="3">
        <f>'Input ifo'!Y30</f>
        <v>30.1</v>
      </c>
      <c r="AF30" s="3">
        <f>'Input ifo'!AG30</f>
        <v>10.9</v>
      </c>
      <c r="AG30" s="3">
        <f>'Input ifo'!AO30</f>
        <v>32.6</v>
      </c>
      <c r="AH30" s="3">
        <f>'Input ifo'!AW30</f>
        <v>22.6</v>
      </c>
      <c r="AI30" s="36">
        <f t="shared" ref="AI30" si="234">ABS(AD30-AD29)</f>
        <v>4.4000000000000021</v>
      </c>
      <c r="AJ30" s="36">
        <f t="shared" ref="AJ30" si="235">ABS(AE30-AE29)</f>
        <v>0.79999999999999716</v>
      </c>
      <c r="AK30" s="36">
        <f t="shared" ref="AK30" si="236">ABS(AF30-AF29)</f>
        <v>7.9999999999999982</v>
      </c>
      <c r="AL30" s="36">
        <f t="shared" ref="AL30" si="237">ABS(AG30-AG29)</f>
        <v>16.8</v>
      </c>
      <c r="AM30" s="36">
        <f t="shared" ref="AM30" si="238">ABS(AH30-AH29)</f>
        <v>0.70000000000000284</v>
      </c>
      <c r="AQ30" s="5"/>
      <c r="AR30" s="5"/>
      <c r="AS30" s="5"/>
      <c r="AT30" s="5"/>
      <c r="AU30" s="5"/>
      <c r="AV30" s="5"/>
      <c r="AW30" s="5"/>
      <c r="BU30" s="2"/>
      <c r="BV30" s="3"/>
      <c r="BW30" s="3"/>
      <c r="BX30" s="3"/>
      <c r="BY30" s="3"/>
      <c r="BZ30" s="3"/>
    </row>
    <row r="31" spans="1:78" x14ac:dyDescent="0.2">
      <c r="A31" s="2">
        <v>45261</v>
      </c>
      <c r="B31" s="3">
        <f>'Input ifo'!B31</f>
        <v>19</v>
      </c>
      <c r="C31" s="3">
        <f>'Input ifo'!F31</f>
        <v>30.4</v>
      </c>
      <c r="D31" s="3">
        <f t="shared" si="188"/>
        <v>23.589189189189192</v>
      </c>
      <c r="E31" s="3">
        <f t="shared" si="3"/>
        <v>31.929729729729726</v>
      </c>
      <c r="F31" s="36">
        <f t="shared" ref="F31" si="239">ABS(B31-B30)</f>
        <v>1.1999999999999993</v>
      </c>
      <c r="G31" s="36">
        <f t="shared" ref="G31" si="240">ABS(C31-C30)</f>
        <v>0</v>
      </c>
      <c r="I31" s="2">
        <f t="shared" ref="I31" si="241">A31</f>
        <v>45261</v>
      </c>
      <c r="J31" s="3">
        <f>'Input ifo'!E31</f>
        <v>28.8</v>
      </c>
      <c r="K31" s="3">
        <f>'Input ifo'!I31</f>
        <v>20.399999999999999</v>
      </c>
      <c r="L31" s="3">
        <f t="shared" si="4"/>
        <v>22.555263157894732</v>
      </c>
      <c r="M31" s="3">
        <f t="shared" si="5"/>
        <v>15.083783783783785</v>
      </c>
      <c r="N31" s="36">
        <f t="shared" ref="N31" si="242">ABS(J31-J30)</f>
        <v>2.8999999999999986</v>
      </c>
      <c r="O31" s="36">
        <f t="shared" ref="O31" si="243">ABS(K31-K30)</f>
        <v>0.90000000000000213</v>
      </c>
      <c r="Q31" s="2">
        <f t="shared" ref="Q31" si="244">A31</f>
        <v>45261</v>
      </c>
      <c r="R31" s="3">
        <f>'Input ifo'!M31</f>
        <v>26.3</v>
      </c>
      <c r="S31" s="3">
        <f>'Input ifo'!U31</f>
        <v>23.9</v>
      </c>
      <c r="T31" s="3">
        <f>'Input ifo'!AC31</f>
        <v>33.799999999999997</v>
      </c>
      <c r="U31" s="3">
        <f>'Input ifo'!AK31</f>
        <v>28</v>
      </c>
      <c r="V31" s="3">
        <f>'Input ifo'!AS31</f>
        <v>31.4</v>
      </c>
      <c r="W31" s="36">
        <f t="shared" ref="W31" si="245">ABS(R31-R30)</f>
        <v>6.0999999999999979</v>
      </c>
      <c r="X31" s="36">
        <f t="shared" ref="X31" si="246">ABS(S31-S30)</f>
        <v>5.1000000000000014</v>
      </c>
      <c r="Y31" s="36">
        <f t="shared" ref="Y31" si="247">ABS(T31-T30)</f>
        <v>4.2999999999999972</v>
      </c>
      <c r="Z31" s="36">
        <f t="shared" ref="Z31" si="248">ABS(U31-U30)</f>
        <v>1.6000000000000014</v>
      </c>
      <c r="AA31" s="36">
        <f t="shared" ref="AA31" si="249">ABS(V31-V30)</f>
        <v>1.5</v>
      </c>
      <c r="AC31" s="2">
        <f t="shared" ref="AC31" si="250">Q31</f>
        <v>45261</v>
      </c>
      <c r="AD31" s="3">
        <f>'Input ifo'!Q31</f>
        <v>16.7</v>
      </c>
      <c r="AE31" s="3">
        <f>'Input ifo'!Y31</f>
        <v>13.5</v>
      </c>
      <c r="AF31" s="3">
        <f>'Input ifo'!AG31</f>
        <v>20.8</v>
      </c>
      <c r="AG31" s="3">
        <f>'Input ifo'!AO31</f>
        <v>28.6</v>
      </c>
      <c r="AH31" s="3">
        <f>'Input ifo'!AW31</f>
        <v>23.7</v>
      </c>
      <c r="AI31" s="36">
        <f t="shared" ref="AI31:AI36" si="251">ABS(AD31-AD30)</f>
        <v>2.4000000000000021</v>
      </c>
      <c r="AJ31" s="36">
        <f t="shared" ref="AJ31" si="252">ABS(AE31-AE30)</f>
        <v>16.600000000000001</v>
      </c>
      <c r="AK31" s="36">
        <f t="shared" ref="AK31" si="253">ABS(AF31-AF30)</f>
        <v>9.9</v>
      </c>
      <c r="AL31" s="36">
        <f t="shared" ref="AL31" si="254">ABS(AG31-AG30)</f>
        <v>4</v>
      </c>
      <c r="AM31" s="36">
        <f t="shared" ref="AM31" si="255">ABS(AH31-AH30)</f>
        <v>1.0999999999999979</v>
      </c>
      <c r="AQ31" s="5"/>
      <c r="AR31" s="5"/>
      <c r="AS31" s="5"/>
      <c r="AT31" s="5"/>
      <c r="AU31" s="5"/>
      <c r="AV31" s="5"/>
      <c r="AW31" s="5"/>
      <c r="BU31" s="2"/>
      <c r="BV31" s="3"/>
      <c r="BW31" s="3"/>
      <c r="BX31" s="3"/>
      <c r="BY31" s="3"/>
      <c r="BZ31" s="3"/>
    </row>
    <row r="32" spans="1:78" x14ac:dyDescent="0.2">
      <c r="A32" s="2">
        <v>45352</v>
      </c>
      <c r="B32" s="3">
        <f>'Input ifo'!B32</f>
        <v>20.5</v>
      </c>
      <c r="C32" s="3">
        <f>'Input ifo'!F32</f>
        <v>32.5</v>
      </c>
      <c r="D32" s="3">
        <f t="shared" si="188"/>
        <v>23.589189189189192</v>
      </c>
      <c r="E32" s="3">
        <f t="shared" si="3"/>
        <v>31.929729729729726</v>
      </c>
      <c r="F32" s="36">
        <f t="shared" ref="F32:F33" si="256">ABS(B32-B31)</f>
        <v>1.5</v>
      </c>
      <c r="G32" s="36">
        <f t="shared" ref="G32:G33" si="257">ABS(C32-C31)</f>
        <v>2.1000000000000014</v>
      </c>
      <c r="I32" s="2">
        <f t="shared" ref="I32:I35" si="258">A32</f>
        <v>45352</v>
      </c>
      <c r="J32" s="3">
        <f>'Input ifo'!E32</f>
        <v>26.3</v>
      </c>
      <c r="K32" s="3">
        <f>'Input ifo'!I32</f>
        <v>20.7</v>
      </c>
      <c r="L32" s="3">
        <f t="shared" si="4"/>
        <v>22.555263157894732</v>
      </c>
      <c r="M32" s="3">
        <f t="shared" si="5"/>
        <v>15.083783783783785</v>
      </c>
      <c r="N32" s="36">
        <f t="shared" ref="N32:N33" si="259">ABS(J32-J31)</f>
        <v>2.5</v>
      </c>
      <c r="O32" s="36">
        <f t="shared" ref="O32:O33" si="260">ABS(K32-K31)</f>
        <v>0.30000000000000071</v>
      </c>
      <c r="Q32" s="2">
        <f t="shared" ref="Q32:Q35" si="261">A32</f>
        <v>45352</v>
      </c>
      <c r="R32" s="3">
        <f>'Input ifo'!M32</f>
        <v>20.3</v>
      </c>
      <c r="S32" s="3">
        <f>'Input ifo'!U32</f>
        <v>25</v>
      </c>
      <c r="T32" s="3">
        <f>'Input ifo'!AC32</f>
        <v>28.9</v>
      </c>
      <c r="U32" s="3">
        <f>'Input ifo'!AK32</f>
        <v>34.1</v>
      </c>
      <c r="V32" s="3">
        <f>'Input ifo'!AS32</f>
        <v>29.7</v>
      </c>
      <c r="W32" s="36">
        <f t="shared" ref="W32:W33" si="262">ABS(R32-R31)</f>
        <v>6</v>
      </c>
      <c r="X32" s="36">
        <f t="shared" ref="X32:X33" si="263">ABS(S32-S31)</f>
        <v>1.1000000000000014</v>
      </c>
      <c r="Y32" s="36">
        <f t="shared" ref="Y32:Y33" si="264">ABS(T32-T31)</f>
        <v>4.8999999999999986</v>
      </c>
      <c r="Z32" s="36">
        <f t="shared" ref="Z32:Z33" si="265">ABS(U32-U31)</f>
        <v>6.1000000000000014</v>
      </c>
      <c r="AA32" s="36">
        <f t="shared" ref="AA32:AA33" si="266">ABS(V32-V31)</f>
        <v>1.6999999999999993</v>
      </c>
      <c r="AC32" s="2">
        <f t="shared" ref="AC32:AC35" si="267">Q32</f>
        <v>45352</v>
      </c>
      <c r="AD32" s="3">
        <f>'Input ifo'!Q32</f>
        <v>18.3</v>
      </c>
      <c r="AE32" s="3">
        <f>'Input ifo'!Y32</f>
        <v>18.8</v>
      </c>
      <c r="AF32" s="3">
        <f>'Input ifo'!AG32</f>
        <v>9.6</v>
      </c>
      <c r="AG32" s="3">
        <f>'Input ifo'!AO32</f>
        <v>21.3</v>
      </c>
      <c r="AH32" s="3">
        <f>'Input ifo'!AW32</f>
        <v>27.2</v>
      </c>
      <c r="AI32" s="36">
        <f t="shared" si="251"/>
        <v>1.6000000000000014</v>
      </c>
      <c r="AJ32" s="36">
        <f t="shared" ref="AJ32:AJ33" si="268">ABS(AE32-AE31)</f>
        <v>5.3000000000000007</v>
      </c>
      <c r="AK32" s="36">
        <f t="shared" ref="AK32:AK33" si="269">ABS(AF32-AF31)</f>
        <v>11.200000000000001</v>
      </c>
      <c r="AL32" s="36">
        <f t="shared" ref="AL32:AL33" si="270">ABS(AG32-AG31)</f>
        <v>7.3000000000000007</v>
      </c>
      <c r="AM32" s="36">
        <f t="shared" ref="AM32:AM33" si="271">ABS(AH32-AH31)</f>
        <v>3.5</v>
      </c>
      <c r="AQ32" s="5"/>
      <c r="AR32" s="5"/>
      <c r="AS32" s="5"/>
      <c r="AT32" s="5"/>
      <c r="AU32" s="5"/>
      <c r="AV32" s="5"/>
      <c r="AW32" s="5"/>
      <c r="BU32" s="2"/>
      <c r="BV32" s="3"/>
      <c r="BW32" s="3"/>
      <c r="BX32" s="3"/>
      <c r="BY32" s="3"/>
      <c r="BZ32" s="3"/>
    </row>
    <row r="33" spans="1:78" x14ac:dyDescent="0.2">
      <c r="A33" s="2">
        <v>45444</v>
      </c>
      <c r="B33" s="3">
        <f>'Input ifo'!B33</f>
        <v>21.2</v>
      </c>
      <c r="C33" s="3">
        <f>'Input ifo'!F33</f>
        <v>32.9</v>
      </c>
      <c r="D33" s="3">
        <f t="shared" si="188"/>
        <v>23.589189189189192</v>
      </c>
      <c r="E33" s="3">
        <f t="shared" si="3"/>
        <v>31.929729729729726</v>
      </c>
      <c r="F33" s="36">
        <f t="shared" si="256"/>
        <v>0.69999999999999929</v>
      </c>
      <c r="G33" s="36">
        <f t="shared" si="257"/>
        <v>0.39999999999999858</v>
      </c>
      <c r="I33" s="2">
        <f t="shared" si="258"/>
        <v>45444</v>
      </c>
      <c r="J33" s="3">
        <f>'Input ifo'!E33</f>
        <v>27.8</v>
      </c>
      <c r="K33" s="3">
        <f>'Input ifo'!I33</f>
        <v>25.8</v>
      </c>
      <c r="L33" s="3">
        <f t="shared" si="4"/>
        <v>22.555263157894732</v>
      </c>
      <c r="M33" s="3">
        <f t="shared" si="5"/>
        <v>15.083783783783785</v>
      </c>
      <c r="N33" s="36">
        <f t="shared" si="259"/>
        <v>1.5</v>
      </c>
      <c r="O33" s="36">
        <f t="shared" si="260"/>
        <v>5.1000000000000014</v>
      </c>
      <c r="Q33" s="2">
        <f t="shared" si="261"/>
        <v>45444</v>
      </c>
      <c r="R33" s="3">
        <f>'Input ifo'!M33</f>
        <v>29.2</v>
      </c>
      <c r="S33" s="3">
        <f>'Input ifo'!U33</f>
        <v>34.299999999999997</v>
      </c>
      <c r="T33" s="3">
        <f>'Input ifo'!AC33</f>
        <v>27.2</v>
      </c>
      <c r="U33" s="3">
        <f>'Input ifo'!AK33</f>
        <v>27.4</v>
      </c>
      <c r="V33" s="3">
        <f>'Input ifo'!AS33</f>
        <v>25.2</v>
      </c>
      <c r="W33" s="36">
        <f t="shared" si="262"/>
        <v>8.8999999999999986</v>
      </c>
      <c r="X33" s="36">
        <f t="shared" si="263"/>
        <v>9.2999999999999972</v>
      </c>
      <c r="Y33" s="36">
        <f t="shared" si="264"/>
        <v>1.6999999999999993</v>
      </c>
      <c r="Z33" s="36">
        <f t="shared" si="265"/>
        <v>6.7000000000000028</v>
      </c>
      <c r="AA33" s="36">
        <f t="shared" si="266"/>
        <v>4.5</v>
      </c>
      <c r="AC33" s="2">
        <f t="shared" si="267"/>
        <v>45444</v>
      </c>
      <c r="AD33" s="3">
        <f>'Input ifo'!Q33</f>
        <v>20.5</v>
      </c>
      <c r="AE33" s="3">
        <f>'Input ifo'!Y33</f>
        <v>28.1</v>
      </c>
      <c r="AF33" s="3">
        <f>'Input ifo'!AG33</f>
        <v>20.9</v>
      </c>
      <c r="AG33" s="3">
        <f>'Input ifo'!AO33</f>
        <v>35.1</v>
      </c>
      <c r="AH33" s="3">
        <f>'Input ifo'!AW33</f>
        <v>31.6</v>
      </c>
      <c r="AI33" s="36">
        <f t="shared" si="251"/>
        <v>2.1999999999999993</v>
      </c>
      <c r="AJ33" s="36">
        <f t="shared" si="268"/>
        <v>9.3000000000000007</v>
      </c>
      <c r="AK33" s="36">
        <f t="shared" si="269"/>
        <v>11.299999999999999</v>
      </c>
      <c r="AL33" s="36">
        <f t="shared" si="270"/>
        <v>13.8</v>
      </c>
      <c r="AM33" s="36">
        <f t="shared" si="271"/>
        <v>4.4000000000000021</v>
      </c>
      <c r="AQ33" s="5"/>
      <c r="AR33" s="5"/>
      <c r="AS33" s="5"/>
      <c r="AT33" s="5"/>
      <c r="AU33" s="5"/>
      <c r="AV33" s="5"/>
      <c r="AW33" s="5"/>
      <c r="BU33" s="2"/>
      <c r="BV33" s="3"/>
      <c r="BW33" s="3"/>
      <c r="BX33" s="3"/>
      <c r="BY33" s="3"/>
      <c r="BZ33" s="3"/>
    </row>
    <row r="34" spans="1:78" x14ac:dyDescent="0.2">
      <c r="A34" s="2">
        <v>45536</v>
      </c>
      <c r="B34" s="3">
        <f>'Input ifo'!B34</f>
        <v>20.3</v>
      </c>
      <c r="C34" s="3">
        <f>'Input ifo'!F34</f>
        <v>27.7</v>
      </c>
      <c r="D34" s="3">
        <f t="shared" si="188"/>
        <v>23.589189189189192</v>
      </c>
      <c r="E34" s="3">
        <f t="shared" si="3"/>
        <v>31.929729729729726</v>
      </c>
      <c r="F34" s="36">
        <f t="shared" ref="F34" si="272">ABS(B34-B33)</f>
        <v>0.89999999999999858</v>
      </c>
      <c r="G34" s="36">
        <f t="shared" ref="G34" si="273">ABS(C34-C33)</f>
        <v>5.1999999999999993</v>
      </c>
      <c r="I34" s="2">
        <f t="shared" ref="I34" si="274">A34</f>
        <v>45536</v>
      </c>
      <c r="J34" s="3">
        <f>'Input ifo'!E34</f>
        <v>31.5</v>
      </c>
      <c r="K34" s="3">
        <f>'Input ifo'!I34</f>
        <v>34.5</v>
      </c>
      <c r="L34" s="3">
        <f t="shared" si="4"/>
        <v>22.555263157894732</v>
      </c>
      <c r="M34" s="3">
        <f t="shared" si="5"/>
        <v>15.083783783783785</v>
      </c>
      <c r="N34" s="36">
        <f t="shared" ref="N34" si="275">ABS(J34-J33)</f>
        <v>3.6999999999999993</v>
      </c>
      <c r="O34" s="36">
        <f t="shared" ref="O34" si="276">ABS(K34-K33)</f>
        <v>8.6999999999999993</v>
      </c>
      <c r="Q34" s="2">
        <f t="shared" ref="Q34" si="277">A34</f>
        <v>45536</v>
      </c>
      <c r="R34" s="3">
        <f>'Input ifo'!M34</f>
        <v>31.2</v>
      </c>
      <c r="S34" s="3">
        <f>'Input ifo'!U34</f>
        <v>21.2</v>
      </c>
      <c r="T34" s="3">
        <f>'Input ifo'!AC34</f>
        <v>24.8</v>
      </c>
      <c r="U34" s="3">
        <f>'Input ifo'!AK34</f>
        <v>33.6</v>
      </c>
      <c r="V34" s="3">
        <f>'Input ifo'!AS34</f>
        <v>35.1</v>
      </c>
      <c r="W34" s="36">
        <f t="shared" ref="W34" si="278">ABS(R34-R33)</f>
        <v>2</v>
      </c>
      <c r="X34" s="36">
        <f t="shared" ref="X34" si="279">ABS(S34-S33)</f>
        <v>13.099999999999998</v>
      </c>
      <c r="Y34" s="36">
        <f t="shared" ref="Y34" si="280">ABS(T34-T33)</f>
        <v>2.3999999999999986</v>
      </c>
      <c r="Z34" s="36">
        <f t="shared" ref="Z34" si="281">ABS(U34-U33)</f>
        <v>6.2000000000000028</v>
      </c>
      <c r="AA34" s="36">
        <f t="shared" ref="AA34" si="282">ABS(V34-V33)</f>
        <v>9.9000000000000021</v>
      </c>
      <c r="AC34" s="2">
        <f t="shared" ref="AC34" si="283">Q34</f>
        <v>45536</v>
      </c>
      <c r="AD34" s="3">
        <f>'Input ifo'!Q34</f>
        <v>40.4</v>
      </c>
      <c r="AE34" s="3">
        <f>'Input ifo'!Y34</f>
        <v>19.8</v>
      </c>
      <c r="AF34" s="3">
        <f>'Input ifo'!AG34</f>
        <v>21.1</v>
      </c>
      <c r="AG34" s="3">
        <f>'Input ifo'!AO34</f>
        <v>15.9</v>
      </c>
      <c r="AH34" s="3">
        <f>'Input ifo'!AW34</f>
        <v>36.9</v>
      </c>
      <c r="AI34" s="36">
        <f t="shared" si="251"/>
        <v>19.899999999999999</v>
      </c>
      <c r="AJ34" s="36">
        <f t="shared" ref="AJ34:AJ35" si="284">ABS(AE34-AE33)</f>
        <v>8.3000000000000007</v>
      </c>
      <c r="AK34" s="36">
        <f t="shared" ref="AK34:AK35" si="285">ABS(AF34-AF33)</f>
        <v>0.20000000000000284</v>
      </c>
      <c r="AL34" s="36">
        <f t="shared" ref="AL34:AL35" si="286">ABS(AG34-AG33)</f>
        <v>19.200000000000003</v>
      </c>
      <c r="AM34" s="36">
        <f t="shared" ref="AM34:AM35" si="287">ABS(AH34-AH33)</f>
        <v>5.2999999999999972</v>
      </c>
      <c r="AQ34" s="5"/>
      <c r="AR34" s="5"/>
      <c r="AS34" s="5"/>
      <c r="AT34" s="5"/>
      <c r="AU34" s="5"/>
      <c r="AV34" s="5"/>
      <c r="AW34" s="5"/>
    </row>
    <row r="35" spans="1:78" x14ac:dyDescent="0.2">
      <c r="A35" s="2">
        <v>45627</v>
      </c>
      <c r="B35" s="3">
        <f>'Input ifo'!B35</f>
        <v>21.1</v>
      </c>
      <c r="C35" s="3">
        <f>'Input ifo'!F35</f>
        <v>28</v>
      </c>
      <c r="D35" s="3">
        <f t="shared" si="188"/>
        <v>23.589189189189192</v>
      </c>
      <c r="E35" s="3">
        <f t="shared" si="3"/>
        <v>31.929729729729726</v>
      </c>
      <c r="F35" s="36">
        <f t="shared" ref="F35" si="288">ABS(B35-B34)</f>
        <v>0.80000000000000071</v>
      </c>
      <c r="G35" s="36">
        <f t="shared" ref="G35" si="289">ABS(C35-C34)</f>
        <v>0.30000000000000071</v>
      </c>
      <c r="I35" s="2">
        <f t="shared" si="258"/>
        <v>45627</v>
      </c>
      <c r="J35" s="3">
        <f>'Input ifo'!E35</f>
        <v>32</v>
      </c>
      <c r="K35" s="3">
        <f>'Input ifo'!I35</f>
        <v>31.9</v>
      </c>
      <c r="L35" s="3">
        <f t="shared" si="4"/>
        <v>22.555263157894732</v>
      </c>
      <c r="M35" s="3">
        <f t="shared" si="5"/>
        <v>15.083783783783785</v>
      </c>
      <c r="N35" s="36">
        <f t="shared" ref="N35" si="290">ABS(J35-J34)</f>
        <v>0.5</v>
      </c>
      <c r="O35" s="36">
        <f t="shared" ref="O35" si="291">ABS(K35-K34)</f>
        <v>2.6000000000000014</v>
      </c>
      <c r="Q35" s="2">
        <f t="shared" si="261"/>
        <v>45627</v>
      </c>
      <c r="R35" s="3">
        <f>'Input ifo'!M35</f>
        <v>33.4</v>
      </c>
      <c r="S35" s="3">
        <f>'Input ifo'!U35</f>
        <v>24.8</v>
      </c>
      <c r="T35" s="3">
        <f>'Input ifo'!AC35</f>
        <v>36.700000000000003</v>
      </c>
      <c r="U35" s="3">
        <f>'Input ifo'!AK35</f>
        <v>37.200000000000003</v>
      </c>
      <c r="V35" s="3">
        <f>'Input ifo'!AS35</f>
        <v>31.6</v>
      </c>
      <c r="W35" s="36">
        <f t="shared" ref="W35" si="292">ABS(R35-R34)</f>
        <v>2.1999999999999993</v>
      </c>
      <c r="X35" s="36">
        <f t="shared" ref="X35" si="293">ABS(S35-S34)</f>
        <v>3.6000000000000014</v>
      </c>
      <c r="Y35" s="36">
        <f t="shared" ref="Y35" si="294">ABS(T35-T34)</f>
        <v>11.900000000000002</v>
      </c>
      <c r="Z35" s="36">
        <f t="shared" ref="Z35" si="295">ABS(U35-U34)</f>
        <v>3.6000000000000014</v>
      </c>
      <c r="AA35" s="36">
        <f t="shared" ref="AA35" si="296">ABS(V35-V34)</f>
        <v>3.5</v>
      </c>
      <c r="AB35" s="2"/>
      <c r="AC35" s="2">
        <f t="shared" si="267"/>
        <v>45627</v>
      </c>
      <c r="AD35" s="3">
        <f>'Input ifo'!Q35</f>
        <v>35.5</v>
      </c>
      <c r="AE35" s="3">
        <f>'Input ifo'!Y35</f>
        <v>28</v>
      </c>
      <c r="AF35" s="3">
        <f>'Input ifo'!AG35</f>
        <v>21.6</v>
      </c>
      <c r="AG35" s="3">
        <f>'Input ifo'!AO35</f>
        <v>36.200000000000003</v>
      </c>
      <c r="AH35" s="3">
        <f>'Input ifo'!AW35</f>
        <v>27.9</v>
      </c>
      <c r="AI35" s="36">
        <f t="shared" si="251"/>
        <v>4.8999999999999986</v>
      </c>
      <c r="AJ35" s="36">
        <f t="shared" si="284"/>
        <v>8.1999999999999993</v>
      </c>
      <c r="AK35" s="36">
        <f t="shared" si="285"/>
        <v>0.5</v>
      </c>
      <c r="AL35" s="36">
        <f t="shared" si="286"/>
        <v>20.300000000000004</v>
      </c>
      <c r="AM35" s="36">
        <f t="shared" si="287"/>
        <v>9</v>
      </c>
      <c r="AQ35" s="5"/>
      <c r="AR35" s="5"/>
      <c r="AS35" s="5"/>
      <c r="AT35" s="5"/>
      <c r="AU35" s="5"/>
      <c r="AV35" s="5"/>
      <c r="AW35" s="5"/>
    </row>
    <row r="36" spans="1:78" x14ac:dyDescent="0.2">
      <c r="A36" s="2">
        <v>45717</v>
      </c>
      <c r="B36" s="3">
        <f>'Input ifo'!B36</f>
        <v>19.899999999999999</v>
      </c>
      <c r="C36" s="3">
        <f>'Input ifo'!F36</f>
        <v>27.2</v>
      </c>
      <c r="D36" s="3">
        <f t="shared" si="188"/>
        <v>23.589189189189192</v>
      </c>
      <c r="E36" s="3">
        <f t="shared" si="3"/>
        <v>31.929729729729726</v>
      </c>
      <c r="F36" s="36">
        <f>ABS(B36-B35)</f>
        <v>1.2000000000000028</v>
      </c>
      <c r="G36" s="36">
        <f t="shared" ref="G36" si="297">ABS(C36-C35)</f>
        <v>0.80000000000000071</v>
      </c>
      <c r="I36" s="2">
        <f t="shared" ref="I36" si="298">A36</f>
        <v>45717</v>
      </c>
      <c r="J36" s="3">
        <f>'Input ifo'!E36</f>
        <v>33.799999999999997</v>
      </c>
      <c r="K36" s="3">
        <f>'Input ifo'!I36</f>
        <v>23.6</v>
      </c>
      <c r="L36" s="3">
        <f t="shared" si="4"/>
        <v>22.555263157894732</v>
      </c>
      <c r="M36" s="3">
        <f t="shared" si="5"/>
        <v>15.083783783783785</v>
      </c>
      <c r="N36" s="36">
        <f t="shared" ref="N36" si="299">ABS(J36-J35)</f>
        <v>1.7999999999999972</v>
      </c>
      <c r="O36" s="36">
        <f t="shared" ref="O36" si="300">ABS(K36-K35)</f>
        <v>8.2999999999999972</v>
      </c>
      <c r="Q36" s="2">
        <f t="shared" ref="Q36" si="301">A36</f>
        <v>45717</v>
      </c>
      <c r="R36" s="3">
        <f>'Input ifo'!M36</f>
        <v>33.200000000000003</v>
      </c>
      <c r="S36" s="3">
        <f>'Input ifo'!U36</f>
        <v>29.6</v>
      </c>
      <c r="T36" s="3">
        <f>'Input ifo'!AC36</f>
        <v>36.799999999999997</v>
      </c>
      <c r="U36" s="3">
        <f>'Input ifo'!AK36</f>
        <v>33.5</v>
      </c>
      <c r="V36" s="3">
        <f>'Input ifo'!AS36</f>
        <v>35</v>
      </c>
      <c r="W36" s="36">
        <f t="shared" ref="W36" si="302">ABS(R36-R35)</f>
        <v>0.19999999999999574</v>
      </c>
      <c r="X36" s="36">
        <f t="shared" ref="X36" si="303">ABS(S36-S35)</f>
        <v>4.8000000000000007</v>
      </c>
      <c r="Y36" s="36">
        <f t="shared" ref="Y36" si="304">ABS(T36-T35)</f>
        <v>9.9999999999994316E-2</v>
      </c>
      <c r="Z36" s="36">
        <f t="shared" ref="Z36" si="305">ABS(U36-U35)</f>
        <v>3.7000000000000028</v>
      </c>
      <c r="AA36" s="36">
        <f t="shared" ref="AA36" si="306">ABS(V36-V35)</f>
        <v>3.3999999999999986</v>
      </c>
      <c r="AB36" s="2"/>
      <c r="AC36" s="2">
        <f t="shared" ref="AC36" si="307">Q36</f>
        <v>45717</v>
      </c>
      <c r="AD36" s="3">
        <f>'Input ifo'!Q36</f>
        <v>20.8</v>
      </c>
      <c r="AE36" s="3">
        <f>'Input ifo'!Y36</f>
        <v>33.299999999999997</v>
      </c>
      <c r="AF36" s="3">
        <f>'Input ifo'!AG36</f>
        <v>27.8</v>
      </c>
      <c r="AG36" s="3">
        <f>'Input ifo'!AO36</f>
        <v>20.399999999999999</v>
      </c>
      <c r="AH36" s="3">
        <f>'Input ifo'!AW36</f>
        <v>27</v>
      </c>
      <c r="AI36" s="36">
        <f t="shared" si="251"/>
        <v>14.7</v>
      </c>
      <c r="AJ36" s="36">
        <f t="shared" ref="AJ36" si="308">ABS(AE36-AE35)</f>
        <v>5.2999999999999972</v>
      </c>
      <c r="AK36" s="36">
        <f t="shared" ref="AK36" si="309">ABS(AF36-AF35)</f>
        <v>6.1999999999999993</v>
      </c>
      <c r="AL36" s="36">
        <f t="shared" ref="AL36" si="310">ABS(AG36-AG35)</f>
        <v>15.800000000000004</v>
      </c>
      <c r="AM36" s="36">
        <f t="shared" ref="AM36" si="311">ABS(AH36-AH35)</f>
        <v>0.89999999999999858</v>
      </c>
      <c r="AQ36" s="5"/>
      <c r="AR36" s="5"/>
      <c r="AS36" s="5"/>
      <c r="AT36" s="5"/>
      <c r="AU36" s="5"/>
      <c r="AV36" s="5"/>
      <c r="AW36" s="5"/>
    </row>
    <row r="37" spans="1:78" x14ac:dyDescent="0.2">
      <c r="A37" s="2">
        <v>45809</v>
      </c>
      <c r="B37" s="3">
        <f>'Input ifo'!B37</f>
        <v>20.9</v>
      </c>
      <c r="C37" s="3">
        <f>'Input ifo'!F37</f>
        <v>30.3</v>
      </c>
      <c r="D37" s="3">
        <f t="shared" si="188"/>
        <v>23.589189189189192</v>
      </c>
      <c r="E37" s="3">
        <f>AVERAGE($C$4:$C$44)</f>
        <v>31.929729729729726</v>
      </c>
      <c r="F37" s="36">
        <f>ABS(B37-B36)</f>
        <v>1</v>
      </c>
      <c r="G37" s="36">
        <f t="shared" ref="G37" si="312">ABS(C37-C36)</f>
        <v>3.1000000000000014</v>
      </c>
      <c r="I37" s="2">
        <v>45809</v>
      </c>
      <c r="J37" s="3">
        <f>'Input ifo'!E37</f>
        <v>35.200000000000003</v>
      </c>
      <c r="K37" s="3">
        <f>'Input ifo'!I37</f>
        <v>21.5</v>
      </c>
      <c r="L37" s="3">
        <f t="shared" si="4"/>
        <v>22.555263157894732</v>
      </c>
      <c r="M37" s="3">
        <f t="shared" si="5"/>
        <v>15.083783783783785</v>
      </c>
      <c r="N37" s="36">
        <f t="shared" ref="N37" si="313">ABS(J37-J36)</f>
        <v>1.4000000000000057</v>
      </c>
      <c r="O37" s="36">
        <f t="shared" ref="O37" si="314">ABS(K37-K36)</f>
        <v>2.1000000000000014</v>
      </c>
      <c r="Q37" s="2">
        <v>45809</v>
      </c>
      <c r="R37" s="3">
        <f>'Input ifo'!M37</f>
        <v>35.700000000000003</v>
      </c>
      <c r="S37" s="3">
        <f>'Input ifo'!U37</f>
        <v>26.8</v>
      </c>
      <c r="T37" s="3">
        <f>'Input ifo'!AC37</f>
        <v>41</v>
      </c>
      <c r="U37" s="3">
        <f>'Input ifo'!AK37</f>
        <v>35.299999999999997</v>
      </c>
      <c r="V37" s="3">
        <f>'Input ifo'!AS37</f>
        <v>36.200000000000003</v>
      </c>
      <c r="W37" s="36">
        <f t="shared" ref="W37" si="315">ABS(R37-R36)</f>
        <v>2.5</v>
      </c>
      <c r="X37" s="36">
        <f t="shared" ref="X37" si="316">ABS(S37-S36)</f>
        <v>2.8000000000000007</v>
      </c>
      <c r="Y37" s="36">
        <f t="shared" ref="Y37" si="317">ABS(T37-T36)</f>
        <v>4.2000000000000028</v>
      </c>
      <c r="Z37" s="36">
        <f t="shared" ref="Z37" si="318">ABS(U37-U36)</f>
        <v>1.7999999999999972</v>
      </c>
      <c r="AA37" s="36">
        <f t="shared" ref="AA37" si="319">ABS(V37-V36)</f>
        <v>1.2000000000000028</v>
      </c>
      <c r="AB37" s="2"/>
      <c r="AC37" s="2">
        <v>45809</v>
      </c>
      <c r="AD37" s="3">
        <f>'Input ifo'!Q37</f>
        <v>19.600000000000001</v>
      </c>
      <c r="AE37" s="3">
        <f>'Input ifo'!Y37</f>
        <v>20.2</v>
      </c>
      <c r="AF37" s="3">
        <f>'Input ifo'!AG37</f>
        <v>24.5</v>
      </c>
      <c r="AG37" s="3">
        <f>'Input ifo'!AO37</f>
        <v>31.5</v>
      </c>
      <c r="AH37" s="3">
        <f>'Input ifo'!AW37</f>
        <v>20.2</v>
      </c>
      <c r="AI37" s="36">
        <f t="shared" ref="AI37" si="320">ABS(AD37-AD36)</f>
        <v>1.1999999999999993</v>
      </c>
      <c r="AJ37" s="36">
        <f t="shared" ref="AJ37" si="321">ABS(AE37-AE36)</f>
        <v>13.099999999999998</v>
      </c>
      <c r="AK37" s="36">
        <f t="shared" ref="AK37" si="322">ABS(AF37-AF36)</f>
        <v>3.3000000000000007</v>
      </c>
      <c r="AL37" s="36">
        <f t="shared" ref="AL37" si="323">ABS(AG37-AG36)</f>
        <v>11.100000000000001</v>
      </c>
      <c r="AM37" s="36">
        <f t="shared" ref="AM37" si="324">ABS(AH37-AH36)</f>
        <v>6.8000000000000007</v>
      </c>
      <c r="AQ37" s="5"/>
      <c r="AR37" s="5"/>
      <c r="AS37" s="5"/>
      <c r="AT37" s="5"/>
      <c r="AU37" s="5"/>
      <c r="AV37" s="5"/>
      <c r="AW37" s="5"/>
    </row>
    <row r="38" spans="1:78" x14ac:dyDescent="0.2">
      <c r="A38" s="2">
        <v>45901</v>
      </c>
      <c r="B38" s="3">
        <f>'Input ifo'!B38</f>
        <v>19.5</v>
      </c>
      <c r="C38" s="3">
        <f>'Input ifo'!F38</f>
        <v>27.2</v>
      </c>
      <c r="D38" s="3">
        <f t="shared" si="188"/>
        <v>23.589189189189192</v>
      </c>
      <c r="E38" s="3">
        <f>AVERAGE($C$4:$C$44)</f>
        <v>31.929729729729726</v>
      </c>
      <c r="F38" s="36">
        <f>ABS(B38-B37)</f>
        <v>1.3999999999999986</v>
      </c>
      <c r="G38" s="36">
        <f t="shared" ref="G38" si="325">ABS(C38-C37)</f>
        <v>3.1000000000000014</v>
      </c>
      <c r="I38" s="2">
        <f t="shared" ref="I38" si="326">A38</f>
        <v>45901</v>
      </c>
      <c r="J38" s="3">
        <f>'Input ifo'!E38</f>
        <v>33.9</v>
      </c>
      <c r="K38" s="3">
        <f>'Input ifo'!I38</f>
        <v>20.399999999999999</v>
      </c>
      <c r="L38" s="3">
        <f t="shared" si="4"/>
        <v>22.555263157894732</v>
      </c>
      <c r="M38" s="3">
        <f t="shared" si="5"/>
        <v>15.083783783783785</v>
      </c>
      <c r="N38" s="36">
        <f t="shared" ref="N38" si="327">ABS(J38-J37)</f>
        <v>1.3000000000000043</v>
      </c>
      <c r="O38" s="36">
        <f t="shared" ref="O38" si="328">ABS(K38-K37)</f>
        <v>1.1000000000000014</v>
      </c>
      <c r="Q38" s="2">
        <f t="shared" ref="Q38" si="329">A38</f>
        <v>45901</v>
      </c>
      <c r="R38" s="3">
        <f>'Input ifo'!M38</f>
        <v>34.5</v>
      </c>
      <c r="S38" s="3">
        <f>'Input ifo'!U38</f>
        <v>27.6</v>
      </c>
      <c r="T38" s="3">
        <f>'Input ifo'!AC38</f>
        <v>37.9</v>
      </c>
      <c r="U38" s="3">
        <f>'Input ifo'!AK38</f>
        <v>45.6</v>
      </c>
      <c r="V38" s="3">
        <f>'Input ifo'!AS38</f>
        <v>33.299999999999997</v>
      </c>
      <c r="W38" s="36">
        <f t="shared" ref="W38" si="330">ABS(R38-R37)</f>
        <v>1.2000000000000028</v>
      </c>
      <c r="X38" s="36">
        <f t="shared" ref="X38" si="331">ABS(S38-S37)</f>
        <v>0.80000000000000071</v>
      </c>
      <c r="Y38" s="36">
        <f t="shared" ref="Y38" si="332">ABS(T38-T37)</f>
        <v>3.1000000000000014</v>
      </c>
      <c r="Z38" s="36">
        <f t="shared" ref="Z38" si="333">ABS(U38-U37)</f>
        <v>10.300000000000004</v>
      </c>
      <c r="AA38" s="36">
        <f t="shared" ref="AA38" si="334">ABS(V38-V37)</f>
        <v>2.9000000000000057</v>
      </c>
      <c r="AB38" s="2"/>
      <c r="AC38" s="2">
        <f t="shared" ref="AC38" si="335">Q38</f>
        <v>45901</v>
      </c>
      <c r="AD38" s="3">
        <f>'Input ifo'!Q38</f>
        <v>15.5</v>
      </c>
      <c r="AE38" s="3">
        <f>'Input ifo'!Y38</f>
        <v>37</v>
      </c>
      <c r="AF38" s="3">
        <f>'Input ifo'!AG38</f>
        <v>21.1</v>
      </c>
      <c r="AG38" s="3">
        <f>'Input ifo'!AO38</f>
        <v>32.700000000000003</v>
      </c>
      <c r="AH38" s="3">
        <f>'Input ifo'!AW38</f>
        <v>21.6</v>
      </c>
      <c r="AI38" s="36">
        <f t="shared" ref="AI38" si="336">ABS(AD38-AD37)</f>
        <v>4.1000000000000014</v>
      </c>
      <c r="AJ38" s="36">
        <f t="shared" ref="AJ38" si="337">ABS(AE38-AE37)</f>
        <v>16.8</v>
      </c>
      <c r="AK38" s="36">
        <f t="shared" ref="AK38" si="338">ABS(AF38-AF37)</f>
        <v>3.3999999999999986</v>
      </c>
      <c r="AL38" s="36">
        <f t="shared" ref="AL38" si="339">ABS(AG38-AG37)</f>
        <v>1.2000000000000028</v>
      </c>
      <c r="AM38" s="36">
        <f t="shared" ref="AM38" si="340">ABS(AH38-AH37)</f>
        <v>1.4000000000000021</v>
      </c>
      <c r="AQ38" s="5"/>
      <c r="AR38" s="5"/>
      <c r="AS38" s="5"/>
      <c r="AT38" s="5"/>
      <c r="AU38" s="5"/>
      <c r="AV38" s="5"/>
      <c r="AW38" s="5"/>
    </row>
    <row r="39" spans="1:78" x14ac:dyDescent="0.2">
      <c r="A39" s="2">
        <v>45992</v>
      </c>
      <c r="B39" s="3">
        <f>'Input ifo'!B39</f>
        <v>20.2</v>
      </c>
      <c r="C39" s="3">
        <f>'Input ifo'!F39</f>
        <v>31.5</v>
      </c>
      <c r="D39" s="3">
        <f>AVERAGE($B$4:$B$44)</f>
        <v>23.589189189189192</v>
      </c>
      <c r="E39" s="3">
        <f>AVERAGE($C$4:$C$44)</f>
        <v>31.929729729729726</v>
      </c>
      <c r="F39" s="36">
        <f>ABS(B39-B38)</f>
        <v>0.69999999999999929</v>
      </c>
      <c r="G39" s="36">
        <f t="shared" ref="G39" si="341">ABS(C39-C38)</f>
        <v>4.3000000000000007</v>
      </c>
      <c r="I39" s="2">
        <f t="shared" ref="I39" si="342">A39</f>
        <v>45992</v>
      </c>
      <c r="J39" s="3">
        <f>'Input ifo'!E39</f>
        <v>37.799999999999997</v>
      </c>
      <c r="K39" s="3">
        <f>'Input ifo'!I39</f>
        <v>29.4</v>
      </c>
      <c r="L39" s="3">
        <f t="shared" si="4"/>
        <v>22.555263157894732</v>
      </c>
      <c r="M39" s="3">
        <f t="shared" si="5"/>
        <v>15.083783783783785</v>
      </c>
      <c r="N39" s="36">
        <f t="shared" ref="N39" si="343">ABS(J39-J38)</f>
        <v>3.8999999999999986</v>
      </c>
      <c r="O39" s="36">
        <f t="shared" ref="O39" si="344">ABS(K39-K38)</f>
        <v>9</v>
      </c>
      <c r="Q39" s="2">
        <f t="shared" ref="Q39" si="345">A39</f>
        <v>45992</v>
      </c>
      <c r="R39" s="3">
        <f>'Input ifo'!M39</f>
        <v>35.1</v>
      </c>
      <c r="S39" s="3">
        <f>'Input ifo'!U39</f>
        <v>29.6</v>
      </c>
      <c r="T39" s="3">
        <f>'Input ifo'!AC39</f>
        <v>35.6</v>
      </c>
      <c r="U39" s="3">
        <f>'Input ifo'!AK39</f>
        <v>45.2</v>
      </c>
      <c r="V39" s="3">
        <f>'Input ifo'!AS39</f>
        <v>41.4</v>
      </c>
      <c r="W39" s="36">
        <f t="shared" ref="W39" si="346">ABS(R39-R38)</f>
        <v>0.60000000000000142</v>
      </c>
      <c r="X39" s="36">
        <f t="shared" ref="X39" si="347">ABS(S39-S38)</f>
        <v>2</v>
      </c>
      <c r="Y39" s="36">
        <f t="shared" ref="Y39" si="348">ABS(T39-T38)</f>
        <v>2.2999999999999972</v>
      </c>
      <c r="Z39" s="36">
        <f t="shared" ref="Z39" si="349">ABS(U39-U38)</f>
        <v>0.39999999999999858</v>
      </c>
      <c r="AA39" s="36">
        <f t="shared" ref="AA39" si="350">ABS(V39-V38)</f>
        <v>8.1000000000000014</v>
      </c>
      <c r="AB39" s="2"/>
      <c r="AC39" s="2">
        <f t="shared" ref="AC39" si="351">Q39</f>
        <v>45992</v>
      </c>
      <c r="AD39" s="3">
        <f>'Input ifo'!Q39</f>
        <v>28.3</v>
      </c>
      <c r="AE39" s="3">
        <f>'Input ifo'!Y39</f>
        <v>31.3</v>
      </c>
      <c r="AF39" s="3">
        <f>'Input ifo'!AG39</f>
        <v>41.7</v>
      </c>
      <c r="AG39" s="3">
        <f>'Input ifo'!AO39</f>
        <v>49.7</v>
      </c>
      <c r="AH39" s="3">
        <f>'Input ifo'!AW39</f>
        <v>20.3</v>
      </c>
      <c r="AI39" s="36">
        <f t="shared" ref="AI39" si="352">ABS(AD39-AD38)</f>
        <v>12.8</v>
      </c>
      <c r="AJ39" s="36">
        <f t="shared" ref="AJ39" si="353">ABS(AE39-AE38)</f>
        <v>5.6999999999999993</v>
      </c>
      <c r="AK39" s="36">
        <f t="shared" ref="AK39" si="354">ABS(AF39-AF38)</f>
        <v>20.6</v>
      </c>
      <c r="AL39" s="36">
        <f t="shared" ref="AL39" si="355">ABS(AG39-AG38)</f>
        <v>17</v>
      </c>
      <c r="AM39" s="36">
        <f t="shared" ref="AM39" si="356">ABS(AH39-AH38)</f>
        <v>1.3000000000000007</v>
      </c>
      <c r="AQ39" s="5"/>
      <c r="AR39" s="5"/>
      <c r="AS39" s="5"/>
      <c r="AT39" s="5"/>
      <c r="AU39" s="5"/>
      <c r="AV39" s="5"/>
      <c r="AW39" s="5"/>
      <c r="AX39" s="224" t="s">
        <v>214</v>
      </c>
      <c r="AY39" s="224"/>
      <c r="AZ39" s="224"/>
      <c r="BA39" s="224"/>
      <c r="BB39" s="224" t="s">
        <v>215</v>
      </c>
      <c r="BC39" s="224"/>
      <c r="BD39" s="224"/>
      <c r="BE39" s="224"/>
    </row>
    <row r="40" spans="1:78" x14ac:dyDescent="0.2">
      <c r="A40" s="2">
        <v>46082</v>
      </c>
      <c r="B40" s="3">
        <f>'Input ifo'!B40</f>
        <v>21</v>
      </c>
      <c r="C40" s="3">
        <f>'Input ifo'!F40</f>
        <v>28.6</v>
      </c>
      <c r="D40" s="3">
        <f>AVERAGE($B$4:$B$44)</f>
        <v>23.589189189189192</v>
      </c>
      <c r="E40" s="3">
        <f>AVERAGE($C$4:$C$44)</f>
        <v>31.929729729729726</v>
      </c>
      <c r="F40" s="36">
        <f>ABS(B40-B39)</f>
        <v>0.80000000000000071</v>
      </c>
      <c r="G40" s="36">
        <f t="shared" ref="G40" si="357">ABS(C40-C39)</f>
        <v>2.8999999999999986</v>
      </c>
      <c r="I40" s="2">
        <f t="shared" ref="I40" si="358">A40</f>
        <v>46082</v>
      </c>
      <c r="J40" s="3">
        <f>'Input ifo'!E40</f>
        <v>34</v>
      </c>
      <c r="K40" s="3">
        <f>'Input ifo'!I40</f>
        <v>29.1</v>
      </c>
      <c r="L40" s="3">
        <f t="shared" si="4"/>
        <v>22.555263157894732</v>
      </c>
      <c r="M40" s="3">
        <f t="shared" si="5"/>
        <v>15.083783783783785</v>
      </c>
      <c r="N40" s="36">
        <f t="shared" ref="N40" si="359">ABS(J40-J39)</f>
        <v>3.7999999999999972</v>
      </c>
      <c r="O40" s="36">
        <f t="shared" ref="O40" si="360">ABS(K40-K39)</f>
        <v>0.29999999999999716</v>
      </c>
      <c r="Q40" s="2">
        <f t="shared" ref="Q40" si="361">A40</f>
        <v>46082</v>
      </c>
      <c r="R40" s="3">
        <f>'Input ifo'!M40</f>
        <v>34.299999999999997</v>
      </c>
      <c r="S40" s="3">
        <f>'Input ifo'!U40</f>
        <v>31</v>
      </c>
      <c r="T40" s="3">
        <f>'Input ifo'!AC40</f>
        <v>42.6</v>
      </c>
      <c r="U40" s="3">
        <f>'Input ifo'!AK40</f>
        <v>41.9</v>
      </c>
      <c r="V40" s="3">
        <f>'Input ifo'!AS40</f>
        <v>32.6</v>
      </c>
      <c r="W40" s="36">
        <f t="shared" ref="W40" si="362">ABS(R40-R39)</f>
        <v>0.80000000000000426</v>
      </c>
      <c r="X40" s="36">
        <f t="shared" ref="X40" si="363">ABS(S40-S39)</f>
        <v>1.3999999999999986</v>
      </c>
      <c r="Y40" s="36">
        <f t="shared" ref="Y40" si="364">ABS(T40-T39)</f>
        <v>7</v>
      </c>
      <c r="Z40" s="36">
        <f t="shared" ref="Z40" si="365">ABS(U40-U39)</f>
        <v>3.3000000000000043</v>
      </c>
      <c r="AA40" s="36">
        <f t="shared" ref="AA40" si="366">ABS(V40-V39)</f>
        <v>8.7999999999999972</v>
      </c>
      <c r="AB40" s="2"/>
      <c r="AC40" s="2">
        <f t="shared" ref="AC40" si="367">Q40</f>
        <v>46082</v>
      </c>
      <c r="AD40" s="3">
        <f>'Input ifo'!Q40</f>
        <v>30.3</v>
      </c>
      <c r="AE40" s="3">
        <f>'Input ifo'!Y40</f>
        <v>31.7</v>
      </c>
      <c r="AF40" s="3">
        <f>'Input ifo'!AG40</f>
        <v>20.9</v>
      </c>
      <c r="AG40" s="3">
        <f>'Input ifo'!AO40</f>
        <v>44.7</v>
      </c>
      <c r="AH40" s="3">
        <f>'Input ifo'!AW40</f>
        <v>23.8</v>
      </c>
      <c r="AI40" s="36">
        <f t="shared" ref="AI40" si="368">ABS(AD40-AD39)</f>
        <v>2</v>
      </c>
      <c r="AJ40" s="36">
        <f t="shared" ref="AJ40" si="369">ABS(AE40-AE39)</f>
        <v>0.39999999999999858</v>
      </c>
      <c r="AK40" s="36">
        <f t="shared" ref="AK40" si="370">ABS(AF40-AF39)</f>
        <v>20.800000000000004</v>
      </c>
      <c r="AL40" s="36">
        <f t="shared" ref="AL40" si="371">ABS(AG40-AG39)</f>
        <v>5</v>
      </c>
      <c r="AM40" s="36">
        <f t="shared" ref="AM40" si="372">ABS(AH40-AH39)</f>
        <v>3.5</v>
      </c>
      <c r="AQ40" s="5"/>
      <c r="AR40" s="5"/>
      <c r="AS40" s="5"/>
      <c r="AT40" s="5"/>
      <c r="AU40" s="5"/>
      <c r="AV40" s="5"/>
      <c r="AW40" s="5"/>
      <c r="AX40" s="224"/>
      <c r="AY40" s="224"/>
      <c r="AZ40" s="224"/>
      <c r="BA40" s="224"/>
      <c r="BB40" s="224"/>
      <c r="BC40" s="224"/>
      <c r="BD40" s="224"/>
      <c r="BE40" s="224"/>
    </row>
    <row r="41" spans="1:78" x14ac:dyDescent="0.2">
      <c r="A41" s="2"/>
      <c r="C41" s="3"/>
      <c r="D41" s="3"/>
      <c r="E41" s="3"/>
      <c r="F41" s="36"/>
      <c r="G41" s="36"/>
      <c r="I41" s="2"/>
      <c r="J41" s="3"/>
      <c r="K41" s="3"/>
      <c r="L41" s="3"/>
      <c r="M41" s="3"/>
      <c r="N41" s="36"/>
      <c r="O41" s="36"/>
      <c r="Q41" s="2"/>
      <c r="R41" s="3"/>
      <c r="S41" s="3"/>
      <c r="T41" s="3"/>
      <c r="U41" s="3"/>
      <c r="V41" s="3"/>
      <c r="W41" s="36"/>
      <c r="X41" s="36"/>
      <c r="Y41" s="36"/>
      <c r="Z41" s="36"/>
      <c r="AA41" s="36"/>
      <c r="AB41" s="2"/>
      <c r="AC41" s="2"/>
      <c r="AD41" s="3"/>
      <c r="AE41" s="3"/>
      <c r="AF41" s="3"/>
      <c r="AG41" s="3"/>
      <c r="AH41" s="3"/>
      <c r="AI41" s="36"/>
      <c r="AJ41" s="36"/>
      <c r="AK41" s="36"/>
      <c r="AL41" s="36"/>
      <c r="AM41" s="36"/>
      <c r="AQ41" s="5"/>
      <c r="AR41" s="5"/>
      <c r="AS41" s="5"/>
      <c r="AT41" s="5"/>
      <c r="AU41" s="5"/>
      <c r="AV41" s="5"/>
      <c r="AW41" s="5"/>
      <c r="AX41" s="224"/>
      <c r="AY41" s="224"/>
      <c r="AZ41" s="224"/>
      <c r="BA41" s="224"/>
      <c r="BB41" s="224"/>
      <c r="BC41" s="224"/>
      <c r="BD41" s="224"/>
      <c r="BE41" s="224"/>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224"/>
      <c r="AY42" s="224"/>
      <c r="AZ42" s="224"/>
      <c r="BA42" s="224"/>
      <c r="BB42" s="224"/>
      <c r="BC42" s="224"/>
      <c r="BD42" s="224"/>
      <c r="BE42" s="224"/>
    </row>
    <row r="43" spans="1:78" x14ac:dyDescent="0.2">
      <c r="A43" s="2"/>
      <c r="B43" s="3"/>
      <c r="C43" s="3"/>
      <c r="D43" s="3"/>
      <c r="E43" s="3"/>
      <c r="F43" s="36"/>
      <c r="G43" s="36"/>
      <c r="I43" s="2"/>
      <c r="J43" s="3"/>
      <c r="K43" s="3"/>
      <c r="L43" s="3"/>
      <c r="M43" s="3"/>
      <c r="N43" s="36"/>
      <c r="O43" s="36"/>
      <c r="Q43" s="2"/>
      <c r="R43" s="3">
        <f>MIN(R4:R39)</f>
        <v>11.2</v>
      </c>
      <c r="S43" s="3">
        <f t="shared" ref="S43:V43" si="373">MIN(S4:S39)</f>
        <v>4.5999999999999996</v>
      </c>
      <c r="T43" s="3">
        <f t="shared" si="373"/>
        <v>9</v>
      </c>
      <c r="U43" s="3">
        <f t="shared" si="373"/>
        <v>14</v>
      </c>
      <c r="V43" s="3">
        <f t="shared" si="373"/>
        <v>12.3</v>
      </c>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224"/>
      <c r="AY43" s="224"/>
      <c r="AZ43" s="224"/>
      <c r="BA43" s="224"/>
      <c r="BB43" s="224"/>
      <c r="BC43" s="224"/>
      <c r="BD43" s="224"/>
      <c r="BE43" s="224"/>
    </row>
    <row r="44" spans="1:78" x14ac:dyDescent="0.2">
      <c r="J44" s="3">
        <f>MIN(J4:J39)</f>
        <v>11.7</v>
      </c>
      <c r="Q44" s="2"/>
      <c r="R44" s="3">
        <f>AVERAGE(R4:R39)</f>
        <v>21.105555555555561</v>
      </c>
      <c r="S44" s="3">
        <f>AVERAGE(S4:S39)</f>
        <v>14.958333333333334</v>
      </c>
      <c r="T44" s="3">
        <f>AVERAGE(T4:T39)</f>
        <v>21.713888888888889</v>
      </c>
      <c r="U44" s="3">
        <f>AVERAGE(U4:U39)</f>
        <v>24.333333333333332</v>
      </c>
      <c r="V44" s="3">
        <f>AVERAGE(V4:V39)</f>
        <v>25.508333333333333</v>
      </c>
      <c r="W44" s="36"/>
      <c r="AE44" s="3">
        <f>AVERAGE(AE4:AE39)</f>
        <v>21.130555555555553</v>
      </c>
      <c r="AQ44" s="5"/>
      <c r="AR44" s="5"/>
      <c r="AS44" s="5"/>
      <c r="AT44" s="5"/>
      <c r="AU44" s="5"/>
      <c r="AV44" s="5"/>
      <c r="AW44" s="5"/>
      <c r="AX44" s="224"/>
      <c r="AY44" s="224"/>
      <c r="AZ44" s="224"/>
      <c r="BA44" s="224"/>
      <c r="BB44" s="224"/>
      <c r="BC44" s="224"/>
      <c r="BD44" s="224"/>
      <c r="BE44" s="224"/>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c r="R45" s="3">
        <f>MAX(R4:R39)</f>
        <v>35.700000000000003</v>
      </c>
      <c r="S45" s="3">
        <f>MAX(S4:S39)</f>
        <v>34.299999999999997</v>
      </c>
      <c r="T45" s="3">
        <f>MAX(T4:T39)</f>
        <v>41</v>
      </c>
      <c r="U45" s="3">
        <f>MAX(U4:U39)</f>
        <v>45.6</v>
      </c>
      <c r="V45" s="3">
        <f>MAX(V4:V39)</f>
        <v>41.4</v>
      </c>
      <c r="W45" s="36"/>
      <c r="X45" s="3"/>
      <c r="Y45" s="3"/>
      <c r="Z45" s="3"/>
      <c r="AA45" s="3"/>
      <c r="AB45" s="3"/>
      <c r="AC45" s="3"/>
      <c r="AD45" s="3">
        <f>MAX(AD4:AD39)</f>
        <v>40.4</v>
      </c>
      <c r="AE45" s="3">
        <f t="shared" ref="AE45:AH45" si="374">MAX(AE4:AE39)</f>
        <v>47.6</v>
      </c>
      <c r="AF45" s="3">
        <f t="shared" si="374"/>
        <v>41.7</v>
      </c>
      <c r="AG45" s="3">
        <f t="shared" si="374"/>
        <v>49.7</v>
      </c>
      <c r="AH45" s="3">
        <f t="shared" si="374"/>
        <v>36.9</v>
      </c>
      <c r="AQ45" s="5"/>
      <c r="AR45" s="5"/>
      <c r="AS45" s="5"/>
      <c r="AT45" s="5"/>
      <c r="AU45" s="5"/>
      <c r="AV45" s="5"/>
      <c r="AW45" s="5"/>
      <c r="AX45" s="224"/>
      <c r="AY45" s="224"/>
      <c r="AZ45" s="224"/>
      <c r="BA45" s="224"/>
      <c r="BB45" s="224"/>
      <c r="BC45" s="224"/>
      <c r="BD45" s="224"/>
      <c r="BE45" s="224"/>
    </row>
    <row r="46" spans="1:78" x14ac:dyDescent="0.2">
      <c r="A46" s="1" t="s">
        <v>42</v>
      </c>
      <c r="B46" s="3">
        <f>MIN(B4:B35)</f>
        <v>17.7</v>
      </c>
      <c r="C46" s="3">
        <f>MIN(C4:C35)</f>
        <v>26.3</v>
      </c>
      <c r="D46" s="3"/>
      <c r="E46" s="3"/>
      <c r="F46" s="3"/>
      <c r="G46" s="3"/>
      <c r="H46" s="3"/>
      <c r="I46" s="3"/>
      <c r="J46" s="3">
        <f>MIN(J4:J35)</f>
        <v>11.7</v>
      </c>
      <c r="K46" s="3">
        <f>MIN(K4:K35)</f>
        <v>3.6</v>
      </c>
      <c r="L46" s="3"/>
      <c r="M46" s="3"/>
      <c r="N46" s="3"/>
      <c r="O46" s="3"/>
      <c r="P46" s="3"/>
      <c r="R46" s="3">
        <f>R45-R39</f>
        <v>0.60000000000000142</v>
      </c>
      <c r="S46" s="3">
        <f>S45-S39</f>
        <v>4.6999999999999957</v>
      </c>
      <c r="T46" s="3">
        <f>T45-T39</f>
        <v>5.3999999999999986</v>
      </c>
      <c r="U46" s="3">
        <f>U45-U39</f>
        <v>0.39999999999999858</v>
      </c>
      <c r="V46" s="3">
        <f>V45-V39</f>
        <v>0</v>
      </c>
      <c r="X46" s="3"/>
      <c r="Y46" s="3"/>
      <c r="Z46" s="3"/>
      <c r="AA46" s="3"/>
      <c r="AB46" s="3"/>
      <c r="AC46" s="3"/>
      <c r="AD46" s="3">
        <f>MIN(AD4:AD22)</f>
        <v>0.3</v>
      </c>
      <c r="AE46" s="3">
        <f>MIN(AE4:AE22)</f>
        <v>0</v>
      </c>
      <c r="AF46" s="3">
        <f>MIN(AF4:AF22)</f>
        <v>2.4</v>
      </c>
      <c r="AG46" s="3">
        <f>MIN(AG4:AG22)</f>
        <v>0</v>
      </c>
      <c r="AH46" s="3">
        <f>MIN(AH4:AH22)</f>
        <v>4.7</v>
      </c>
      <c r="AQ46" s="5"/>
      <c r="AR46" s="5"/>
      <c r="AS46" s="5"/>
      <c r="AT46" s="5"/>
      <c r="AU46" s="5"/>
      <c r="AV46" s="5"/>
      <c r="AW46" s="5"/>
      <c r="AX46" s="224"/>
      <c r="AY46" s="224"/>
      <c r="AZ46" s="224"/>
      <c r="BA46" s="224"/>
      <c r="BB46" s="224"/>
      <c r="BC46" s="224"/>
      <c r="BD46" s="224"/>
      <c r="BE46" s="224"/>
    </row>
    <row r="47" spans="1:78" x14ac:dyDescent="0.2">
      <c r="Q47" s="3"/>
      <c r="R47" s="75"/>
      <c r="S47" s="75"/>
      <c r="T47" s="75"/>
      <c r="U47" s="75"/>
      <c r="V47" s="75"/>
      <c r="W47" s="3"/>
      <c r="AD47" s="3">
        <f>AD45-AD39</f>
        <v>12.099999999999998</v>
      </c>
      <c r="AE47" s="3">
        <f t="shared" ref="AE47:AH47" si="375">AE45-AE39</f>
        <v>16.3</v>
      </c>
      <c r="AF47" s="3">
        <f t="shared" si="375"/>
        <v>0</v>
      </c>
      <c r="AG47" s="3">
        <f t="shared" si="375"/>
        <v>0</v>
      </c>
      <c r="AH47" s="3">
        <f t="shared" si="375"/>
        <v>16.599999999999998</v>
      </c>
      <c r="AQ47" s="5"/>
      <c r="AR47" s="5"/>
      <c r="AS47" s="5"/>
      <c r="AT47" s="5"/>
      <c r="AU47" s="5"/>
      <c r="AV47" s="5"/>
      <c r="AW47" s="5"/>
    </row>
    <row r="48" spans="1:78" x14ac:dyDescent="0.2">
      <c r="B48" s="3">
        <f>MAX(B24:B37)</f>
        <v>21.6</v>
      </c>
      <c r="Q48" s="3"/>
      <c r="R48" s="75"/>
      <c r="S48" s="75"/>
      <c r="T48" s="75"/>
      <c r="U48" s="75"/>
      <c r="V48" s="75"/>
      <c r="W48" s="3"/>
      <c r="AQ48" s="5"/>
      <c r="AR48" s="5"/>
      <c r="AS48" s="5"/>
      <c r="AT48" s="5"/>
      <c r="AU48" s="5"/>
      <c r="AV48" s="5"/>
      <c r="AW48" s="5"/>
    </row>
    <row r="49" spans="2:49" x14ac:dyDescent="0.2">
      <c r="B49" s="3">
        <f>MIN(B24:B37)</f>
        <v>19</v>
      </c>
      <c r="AQ49" s="5"/>
      <c r="AR49" s="5"/>
      <c r="AS49" s="5"/>
      <c r="AT49" s="5"/>
      <c r="AU49" s="5"/>
      <c r="AV49" s="5"/>
      <c r="AW49" s="5"/>
    </row>
    <row r="50" spans="2:49" ht="15" x14ac:dyDescent="0.25">
      <c r="B50" s="3">
        <f>AVERAGE(B48:B49)</f>
        <v>20.3</v>
      </c>
      <c r="AQ50" s="6" t="s">
        <v>36</v>
      </c>
      <c r="AR50" s="5"/>
      <c r="AS50" s="5"/>
      <c r="AT50" s="5"/>
      <c r="AU50" s="5"/>
      <c r="AV50" s="5"/>
      <c r="AW50" s="5"/>
    </row>
    <row r="51" spans="2:49" x14ac:dyDescent="0.2">
      <c r="AQ51" s="7" t="s">
        <v>38</v>
      </c>
      <c r="AR51" s="5"/>
      <c r="AS51" s="5"/>
      <c r="AT51" s="5"/>
      <c r="AU51" s="5"/>
      <c r="AV51" s="5"/>
      <c r="AW51" s="5"/>
    </row>
    <row r="52" spans="2:49" x14ac:dyDescent="0.2">
      <c r="AQ52" s="5"/>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sheetData>
  <mergeCells count="5">
    <mergeCell ref="BK6:BP6"/>
    <mergeCell ref="BG7:BI7"/>
    <mergeCell ref="BL2:BM2"/>
    <mergeCell ref="AX39:BA46"/>
    <mergeCell ref="BB39:BE46"/>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ignoredErrors>
    <ignoredError sqref="BR9:BS9 BL16 BL18 BL20 BL21 BL22 BL13 BL14 BL15 BL17 BL19" emptyCellReferenc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5"/>
  <sheetViews>
    <sheetView topLeftCell="A25" zoomScale="80" zoomScaleNormal="80" workbookViewId="0">
      <selection activeCell="K8" sqref="K8"/>
    </sheetView>
  </sheetViews>
  <sheetFormatPr baseColWidth="10" defaultColWidth="10.625" defaultRowHeight="15" x14ac:dyDescent="0.25"/>
  <cols>
    <col min="1" max="1" width="9.625" style="40" customWidth="1"/>
    <col min="2" max="7" width="9.375" style="45" customWidth="1"/>
    <col min="8" max="8" width="11" style="46" customWidth="1"/>
    <col min="9" max="12" width="11" style="40" customWidth="1"/>
    <col min="13" max="256" width="11" style="40"/>
    <col min="257" max="257" width="9.625" style="40" customWidth="1"/>
    <col min="258" max="263" width="9.375" style="40" customWidth="1"/>
    <col min="264" max="264" width="11" style="40" bestFit="1" customWidth="1"/>
    <col min="265" max="512" width="11" style="40"/>
    <col min="513" max="513" width="9.625" style="40" customWidth="1"/>
    <col min="514" max="519" width="9.375" style="40" customWidth="1"/>
    <col min="520" max="520" width="11" style="40" bestFit="1" customWidth="1"/>
    <col min="521" max="768" width="11" style="40"/>
    <col min="769" max="769" width="9.625" style="40" customWidth="1"/>
    <col min="770" max="775" width="9.375" style="40" customWidth="1"/>
    <col min="776" max="776" width="11" style="40" bestFit="1" customWidth="1"/>
    <col min="777" max="1024" width="11" style="40"/>
    <col min="1025" max="1025" width="9.625" style="40" customWidth="1"/>
    <col min="1026" max="1031" width="9.375" style="40" customWidth="1"/>
    <col min="1032" max="1032" width="11" style="40" bestFit="1" customWidth="1"/>
    <col min="1033" max="1280" width="11" style="40"/>
    <col min="1281" max="1281" width="9.625" style="40" customWidth="1"/>
    <col min="1282" max="1287" width="9.375" style="40" customWidth="1"/>
    <col min="1288" max="1288" width="11" style="40" bestFit="1" customWidth="1"/>
    <col min="1289" max="1536" width="11" style="40"/>
    <col min="1537" max="1537" width="9.625" style="40" customWidth="1"/>
    <col min="1538" max="1543" width="9.375" style="40" customWidth="1"/>
    <col min="1544" max="1544" width="11" style="40" bestFit="1" customWidth="1"/>
    <col min="1545" max="1792" width="11" style="40"/>
    <col min="1793" max="1793" width="9.625" style="40" customWidth="1"/>
    <col min="1794" max="1799" width="9.375" style="40" customWidth="1"/>
    <col min="1800" max="1800" width="11" style="40" bestFit="1" customWidth="1"/>
    <col min="1801" max="2048" width="11" style="40"/>
    <col min="2049" max="2049" width="9.625" style="40" customWidth="1"/>
    <col min="2050" max="2055" width="9.375" style="40" customWidth="1"/>
    <col min="2056" max="2056" width="11" style="40" bestFit="1" customWidth="1"/>
    <col min="2057" max="2304" width="11" style="40"/>
    <col min="2305" max="2305" width="9.625" style="40" customWidth="1"/>
    <col min="2306" max="2311" width="9.375" style="40" customWidth="1"/>
    <col min="2312" max="2312" width="11" style="40" bestFit="1" customWidth="1"/>
    <col min="2313" max="2560" width="11" style="40"/>
    <col min="2561" max="2561" width="9.625" style="40" customWidth="1"/>
    <col min="2562" max="2567" width="9.375" style="40" customWidth="1"/>
    <col min="2568" max="2568" width="11" style="40" bestFit="1" customWidth="1"/>
    <col min="2569" max="2816" width="11" style="40"/>
    <col min="2817" max="2817" width="9.625" style="40" customWidth="1"/>
    <col min="2818" max="2823" width="9.375" style="40" customWidth="1"/>
    <col min="2824" max="2824" width="11" style="40" bestFit="1" customWidth="1"/>
    <col min="2825" max="3072" width="11" style="40"/>
    <col min="3073" max="3073" width="9.625" style="40" customWidth="1"/>
    <col min="3074" max="3079" width="9.375" style="40" customWidth="1"/>
    <col min="3080" max="3080" width="11" style="40" bestFit="1" customWidth="1"/>
    <col min="3081" max="3328" width="11" style="40"/>
    <col min="3329" max="3329" width="9.625" style="40" customWidth="1"/>
    <col min="3330" max="3335" width="9.375" style="40" customWidth="1"/>
    <col min="3336" max="3336" width="11" style="40" bestFit="1" customWidth="1"/>
    <col min="3337" max="3584" width="11" style="40"/>
    <col min="3585" max="3585" width="9.625" style="40" customWidth="1"/>
    <col min="3586" max="3591" width="9.375" style="40" customWidth="1"/>
    <col min="3592" max="3592" width="11" style="40" bestFit="1" customWidth="1"/>
    <col min="3593" max="3840" width="11" style="40"/>
    <col min="3841" max="3841" width="9.625" style="40" customWidth="1"/>
    <col min="3842" max="3847" width="9.375" style="40" customWidth="1"/>
    <col min="3848" max="3848" width="11" style="40" bestFit="1" customWidth="1"/>
    <col min="3849" max="4096" width="11" style="40"/>
    <col min="4097" max="4097" width="9.625" style="40" customWidth="1"/>
    <col min="4098" max="4103" width="9.375" style="40" customWidth="1"/>
    <col min="4104" max="4104" width="11" style="40" bestFit="1" customWidth="1"/>
    <col min="4105" max="4352" width="11" style="40"/>
    <col min="4353" max="4353" width="9.625" style="40" customWidth="1"/>
    <col min="4354" max="4359" width="9.375" style="40" customWidth="1"/>
    <col min="4360" max="4360" width="11" style="40" bestFit="1" customWidth="1"/>
    <col min="4361" max="4608" width="11" style="40"/>
    <col min="4609" max="4609" width="9.625" style="40" customWidth="1"/>
    <col min="4610" max="4615" width="9.375" style="40" customWidth="1"/>
    <col min="4616" max="4616" width="11" style="40" bestFit="1" customWidth="1"/>
    <col min="4617" max="4864" width="11" style="40"/>
    <col min="4865" max="4865" width="9.625" style="40" customWidth="1"/>
    <col min="4866" max="4871" width="9.375" style="40" customWidth="1"/>
    <col min="4872" max="4872" width="11" style="40" bestFit="1" customWidth="1"/>
    <col min="4873" max="5120" width="11" style="40"/>
    <col min="5121" max="5121" width="9.625" style="40" customWidth="1"/>
    <col min="5122" max="5127" width="9.375" style="40" customWidth="1"/>
    <col min="5128" max="5128" width="11" style="40" bestFit="1" customWidth="1"/>
    <col min="5129" max="5376" width="11" style="40"/>
    <col min="5377" max="5377" width="9.625" style="40" customWidth="1"/>
    <col min="5378" max="5383" width="9.375" style="40" customWidth="1"/>
    <col min="5384" max="5384" width="11" style="40" bestFit="1" customWidth="1"/>
    <col min="5385" max="5632" width="11" style="40"/>
    <col min="5633" max="5633" width="9.625" style="40" customWidth="1"/>
    <col min="5634" max="5639" width="9.375" style="40" customWidth="1"/>
    <col min="5640" max="5640" width="11" style="40" bestFit="1" customWidth="1"/>
    <col min="5641" max="5888" width="11" style="40"/>
    <col min="5889" max="5889" width="9.625" style="40" customWidth="1"/>
    <col min="5890" max="5895" width="9.375" style="40" customWidth="1"/>
    <col min="5896" max="5896" width="11" style="40" bestFit="1" customWidth="1"/>
    <col min="5897" max="6144" width="11" style="40"/>
    <col min="6145" max="6145" width="9.625" style="40" customWidth="1"/>
    <col min="6146" max="6151" width="9.375" style="40" customWidth="1"/>
    <col min="6152" max="6152" width="11" style="40" bestFit="1" customWidth="1"/>
    <col min="6153" max="6400" width="11" style="40"/>
    <col min="6401" max="6401" width="9.625" style="40" customWidth="1"/>
    <col min="6402" max="6407" width="9.375" style="40" customWidth="1"/>
    <col min="6408" max="6408" width="11" style="40" bestFit="1" customWidth="1"/>
    <col min="6409" max="6656" width="11" style="40"/>
    <col min="6657" max="6657" width="9.625" style="40" customWidth="1"/>
    <col min="6658" max="6663" width="9.375" style="40" customWidth="1"/>
    <col min="6664" max="6664" width="11" style="40" bestFit="1" customWidth="1"/>
    <col min="6665" max="6912" width="11" style="40"/>
    <col min="6913" max="6913" width="9.625" style="40" customWidth="1"/>
    <col min="6914" max="6919" width="9.375" style="40" customWidth="1"/>
    <col min="6920" max="6920" width="11" style="40" bestFit="1" customWidth="1"/>
    <col min="6921" max="7168" width="11" style="40"/>
    <col min="7169" max="7169" width="9.625" style="40" customWidth="1"/>
    <col min="7170" max="7175" width="9.375" style="40" customWidth="1"/>
    <col min="7176" max="7176" width="11" style="40" bestFit="1" customWidth="1"/>
    <col min="7177" max="7424" width="11" style="40"/>
    <col min="7425" max="7425" width="9.625" style="40" customWidth="1"/>
    <col min="7426" max="7431" width="9.375" style="40" customWidth="1"/>
    <col min="7432" max="7432" width="11" style="40" bestFit="1" customWidth="1"/>
    <col min="7433" max="7680" width="11" style="40"/>
    <col min="7681" max="7681" width="9.625" style="40" customWidth="1"/>
    <col min="7682" max="7687" width="9.375" style="40" customWidth="1"/>
    <col min="7688" max="7688" width="11" style="40" bestFit="1" customWidth="1"/>
    <col min="7689" max="7936" width="11" style="40"/>
    <col min="7937" max="7937" width="9.625" style="40" customWidth="1"/>
    <col min="7938" max="7943" width="9.375" style="40" customWidth="1"/>
    <col min="7944" max="7944" width="11" style="40" bestFit="1" customWidth="1"/>
    <col min="7945" max="8192" width="11" style="40"/>
    <col min="8193" max="8193" width="9.625" style="40" customWidth="1"/>
    <col min="8194" max="8199" width="9.375" style="40" customWidth="1"/>
    <col min="8200" max="8200" width="11" style="40" bestFit="1" customWidth="1"/>
    <col min="8201" max="8448" width="11" style="40"/>
    <col min="8449" max="8449" width="9.625" style="40" customWidth="1"/>
    <col min="8450" max="8455" width="9.375" style="40" customWidth="1"/>
    <col min="8456" max="8456" width="11" style="40" bestFit="1" customWidth="1"/>
    <col min="8457" max="8704" width="11" style="40"/>
    <col min="8705" max="8705" width="9.625" style="40" customWidth="1"/>
    <col min="8706" max="8711" width="9.375" style="40" customWidth="1"/>
    <col min="8712" max="8712" width="11" style="40" bestFit="1" customWidth="1"/>
    <col min="8713" max="8960" width="11" style="40"/>
    <col min="8961" max="8961" width="9.625" style="40" customWidth="1"/>
    <col min="8962" max="8967" width="9.375" style="40" customWidth="1"/>
    <col min="8968" max="8968" width="11" style="40" bestFit="1" customWidth="1"/>
    <col min="8969" max="9216" width="11" style="40"/>
    <col min="9217" max="9217" width="9.625" style="40" customWidth="1"/>
    <col min="9218" max="9223" width="9.375" style="40" customWidth="1"/>
    <col min="9224" max="9224" width="11" style="40" bestFit="1" customWidth="1"/>
    <col min="9225" max="9472" width="11" style="40"/>
    <col min="9473" max="9473" width="9.625" style="40" customWidth="1"/>
    <col min="9474" max="9479" width="9.375" style="40" customWidth="1"/>
    <col min="9480" max="9480" width="11" style="40" bestFit="1" customWidth="1"/>
    <col min="9481" max="9728" width="11" style="40"/>
    <col min="9729" max="9729" width="9.625" style="40" customWidth="1"/>
    <col min="9730" max="9735" width="9.375" style="40" customWidth="1"/>
    <col min="9736" max="9736" width="11" style="40" bestFit="1" customWidth="1"/>
    <col min="9737" max="9984" width="11" style="40"/>
    <col min="9985" max="9985" width="9.625" style="40" customWidth="1"/>
    <col min="9986" max="9991" width="9.375" style="40" customWidth="1"/>
    <col min="9992" max="9992" width="11" style="40" bestFit="1" customWidth="1"/>
    <col min="9993" max="10240" width="11" style="40"/>
    <col min="10241" max="10241" width="9.625" style="40" customWidth="1"/>
    <col min="10242" max="10247" width="9.375" style="40" customWidth="1"/>
    <col min="10248" max="10248" width="11" style="40" bestFit="1" customWidth="1"/>
    <col min="10249" max="10496" width="11" style="40"/>
    <col min="10497" max="10497" width="9.625" style="40" customWidth="1"/>
    <col min="10498" max="10503" width="9.375" style="40" customWidth="1"/>
    <col min="10504" max="10504" width="11" style="40" bestFit="1" customWidth="1"/>
    <col min="10505" max="10752" width="11" style="40"/>
    <col min="10753" max="10753" width="9.625" style="40" customWidth="1"/>
    <col min="10754" max="10759" width="9.375" style="40" customWidth="1"/>
    <col min="10760" max="10760" width="11" style="40" bestFit="1" customWidth="1"/>
    <col min="10761" max="11008" width="11" style="40"/>
    <col min="11009" max="11009" width="9.625" style="40" customWidth="1"/>
    <col min="11010" max="11015" width="9.375" style="40" customWidth="1"/>
    <col min="11016" max="11016" width="11" style="40" bestFit="1" customWidth="1"/>
    <col min="11017" max="11264" width="11" style="40"/>
    <col min="11265" max="11265" width="9.625" style="40" customWidth="1"/>
    <col min="11266" max="11271" width="9.375" style="40" customWidth="1"/>
    <col min="11272" max="11272" width="11" style="40" bestFit="1" customWidth="1"/>
    <col min="11273" max="11520" width="11" style="40"/>
    <col min="11521" max="11521" width="9.625" style="40" customWidth="1"/>
    <col min="11522" max="11527" width="9.375" style="40" customWidth="1"/>
    <col min="11528" max="11528" width="11" style="40" bestFit="1" customWidth="1"/>
    <col min="11529" max="11776" width="11" style="40"/>
    <col min="11777" max="11777" width="9.625" style="40" customWidth="1"/>
    <col min="11778" max="11783" width="9.375" style="40" customWidth="1"/>
    <col min="11784" max="11784" width="11" style="40" bestFit="1" customWidth="1"/>
    <col min="11785" max="12032" width="11" style="40"/>
    <col min="12033" max="12033" width="9.625" style="40" customWidth="1"/>
    <col min="12034" max="12039" width="9.375" style="40" customWidth="1"/>
    <col min="12040" max="12040" width="11" style="40" bestFit="1" customWidth="1"/>
    <col min="12041" max="12288" width="11" style="40"/>
    <col min="12289" max="12289" width="9.625" style="40" customWidth="1"/>
    <col min="12290" max="12295" width="9.375" style="40" customWidth="1"/>
    <col min="12296" max="12296" width="11" style="40" bestFit="1" customWidth="1"/>
    <col min="12297" max="12544" width="11" style="40"/>
    <col min="12545" max="12545" width="9.625" style="40" customWidth="1"/>
    <col min="12546" max="12551" width="9.375" style="40" customWidth="1"/>
    <col min="12552" max="12552" width="11" style="40" bestFit="1" customWidth="1"/>
    <col min="12553" max="12800" width="11" style="40"/>
    <col min="12801" max="12801" width="9.625" style="40" customWidth="1"/>
    <col min="12802" max="12807" width="9.375" style="40" customWidth="1"/>
    <col min="12808" max="12808" width="11" style="40" bestFit="1" customWidth="1"/>
    <col min="12809" max="13056" width="11" style="40"/>
    <col min="13057" max="13057" width="9.625" style="40" customWidth="1"/>
    <col min="13058" max="13063" width="9.375" style="40" customWidth="1"/>
    <col min="13064" max="13064" width="11" style="40" bestFit="1" customWidth="1"/>
    <col min="13065" max="13312" width="11" style="40"/>
    <col min="13313" max="13313" width="9.625" style="40" customWidth="1"/>
    <col min="13314" max="13319" width="9.375" style="40" customWidth="1"/>
    <col min="13320" max="13320" width="11" style="40" bestFit="1" customWidth="1"/>
    <col min="13321" max="13568" width="11" style="40"/>
    <col min="13569" max="13569" width="9.625" style="40" customWidth="1"/>
    <col min="13570" max="13575" width="9.375" style="40" customWidth="1"/>
    <col min="13576" max="13576" width="11" style="40" bestFit="1" customWidth="1"/>
    <col min="13577" max="13824" width="11" style="40"/>
    <col min="13825" max="13825" width="9.625" style="40" customWidth="1"/>
    <col min="13826" max="13831" width="9.375" style="40" customWidth="1"/>
    <col min="13832" max="13832" width="11" style="40" bestFit="1" customWidth="1"/>
    <col min="13833" max="14080" width="11" style="40"/>
    <col min="14081" max="14081" width="9.625" style="40" customWidth="1"/>
    <col min="14082" max="14087" width="9.375" style="40" customWidth="1"/>
    <col min="14088" max="14088" width="11" style="40" bestFit="1" customWidth="1"/>
    <col min="14089" max="14336" width="11" style="40"/>
    <col min="14337" max="14337" width="9.625" style="40" customWidth="1"/>
    <col min="14338" max="14343" width="9.375" style="40" customWidth="1"/>
    <col min="14344" max="14344" width="11" style="40" bestFit="1" customWidth="1"/>
    <col min="14345" max="14592" width="11" style="40"/>
    <col min="14593" max="14593" width="9.625" style="40" customWidth="1"/>
    <col min="14594" max="14599" width="9.375" style="40" customWidth="1"/>
    <col min="14600" max="14600" width="11" style="40" bestFit="1" customWidth="1"/>
    <col min="14601" max="14848" width="11" style="40"/>
    <col min="14849" max="14849" width="9.625" style="40" customWidth="1"/>
    <col min="14850" max="14855" width="9.375" style="40" customWidth="1"/>
    <col min="14856" max="14856" width="11" style="40" bestFit="1" customWidth="1"/>
    <col min="14857" max="15104" width="11" style="40"/>
    <col min="15105" max="15105" width="9.625" style="40" customWidth="1"/>
    <col min="15106" max="15111" width="9.375" style="40" customWidth="1"/>
    <col min="15112" max="15112" width="11" style="40" bestFit="1" customWidth="1"/>
    <col min="15113" max="15360" width="11" style="40"/>
    <col min="15361" max="15361" width="9.625" style="40" customWidth="1"/>
    <col min="15362" max="15367" width="9.375" style="40" customWidth="1"/>
    <col min="15368" max="15368" width="11" style="40" bestFit="1" customWidth="1"/>
    <col min="15369" max="15616" width="11" style="40"/>
    <col min="15617" max="15617" width="9.625" style="40" customWidth="1"/>
    <col min="15618" max="15623" width="9.375" style="40" customWidth="1"/>
    <col min="15624" max="15624" width="11" style="40" bestFit="1" customWidth="1"/>
    <col min="15625" max="15872" width="11" style="40"/>
    <col min="15873" max="15873" width="9.625" style="40" customWidth="1"/>
    <col min="15874" max="15879" width="9.375" style="40" customWidth="1"/>
    <col min="15880" max="15880" width="11" style="40" bestFit="1" customWidth="1"/>
    <col min="15881" max="16128" width="11" style="40"/>
    <col min="16129" max="16129" width="9.625" style="40" customWidth="1"/>
    <col min="16130" max="16135" width="9.375" style="40" customWidth="1"/>
    <col min="16136" max="16136" width="11" style="40" bestFit="1" customWidth="1"/>
    <col min="16137" max="16384" width="11" style="40"/>
  </cols>
  <sheetData>
    <row r="1" spans="1:9" s="44" customFormat="1" ht="18" x14ac:dyDescent="0.25">
      <c r="A1" s="39" t="s">
        <v>64</v>
      </c>
      <c r="B1" s="42"/>
      <c r="C1" s="42"/>
      <c r="D1" s="42"/>
      <c r="E1" s="42"/>
      <c r="F1" s="42"/>
      <c r="G1" s="42"/>
      <c r="H1" s="43"/>
    </row>
    <row r="2" spans="1:9" s="44" customFormat="1" ht="12.75" x14ac:dyDescent="0.2">
      <c r="A2" s="44" t="s">
        <v>65</v>
      </c>
      <c r="B2" s="42"/>
      <c r="C2" s="42"/>
      <c r="D2" s="42"/>
      <c r="E2" s="42"/>
      <c r="F2" s="42"/>
      <c r="G2" s="42"/>
      <c r="H2" s="43"/>
    </row>
    <row r="3" spans="1:9" x14ac:dyDescent="0.25">
      <c r="A3" s="40" t="s">
        <v>66</v>
      </c>
    </row>
    <row r="4" spans="1:9" x14ac:dyDescent="0.25">
      <c r="A4" s="40" t="s">
        <v>67</v>
      </c>
    </row>
    <row r="6" spans="1:9" x14ac:dyDescent="0.25">
      <c r="A6" s="40" t="s">
        <v>68</v>
      </c>
    </row>
    <row r="8" spans="1:9" x14ac:dyDescent="0.25">
      <c r="A8" s="44" t="s">
        <v>69</v>
      </c>
    </row>
    <row r="9" spans="1:9" x14ac:dyDescent="0.25">
      <c r="A9" s="47" t="s">
        <v>70</v>
      </c>
    </row>
    <row r="10" spans="1:9" x14ac:dyDescent="0.25">
      <c r="A10" s="48"/>
      <c r="B10" s="49" t="s">
        <v>28</v>
      </c>
      <c r="C10" s="50" t="s">
        <v>71</v>
      </c>
      <c r="D10" s="225" t="s">
        <v>1</v>
      </c>
      <c r="E10" s="225"/>
      <c r="F10" s="225"/>
      <c r="G10" s="225"/>
      <c r="H10" s="50" t="s">
        <v>72</v>
      </c>
    </row>
    <row r="11" spans="1:9" x14ac:dyDescent="0.25">
      <c r="A11" s="51" t="s">
        <v>73</v>
      </c>
      <c r="B11" s="52"/>
      <c r="C11" s="53"/>
      <c r="D11" s="52" t="s">
        <v>74</v>
      </c>
      <c r="E11" s="53" t="s">
        <v>75</v>
      </c>
      <c r="F11" s="53" t="s">
        <v>76</v>
      </c>
      <c r="G11" s="52" t="s">
        <v>77</v>
      </c>
      <c r="H11" s="54" t="s">
        <v>78</v>
      </c>
      <c r="I11" s="64" t="s">
        <v>48</v>
      </c>
    </row>
    <row r="12" spans="1:9" x14ac:dyDescent="0.25">
      <c r="A12" s="55" t="s">
        <v>79</v>
      </c>
      <c r="B12" s="56" t="s">
        <v>80</v>
      </c>
      <c r="C12" s="57">
        <v>62.7</v>
      </c>
      <c r="D12" s="57">
        <v>55.6</v>
      </c>
      <c r="E12" s="58">
        <v>47.4</v>
      </c>
      <c r="F12" s="58">
        <v>58.5</v>
      </c>
      <c r="G12" s="58">
        <v>63</v>
      </c>
      <c r="H12" s="58">
        <v>59.2</v>
      </c>
      <c r="I12" s="41">
        <f>AVERAGE(F12:G12)</f>
        <v>60.75</v>
      </c>
    </row>
    <row r="13" spans="1:9" x14ac:dyDescent="0.25">
      <c r="A13" s="59" t="s">
        <v>81</v>
      </c>
      <c r="B13" s="60">
        <v>75.599999999999994</v>
      </c>
      <c r="C13" s="60">
        <v>65.7</v>
      </c>
      <c r="D13" s="60">
        <v>56.3</v>
      </c>
      <c r="E13" s="61">
        <v>47.9</v>
      </c>
      <c r="F13" s="61">
        <v>59</v>
      </c>
      <c r="G13" s="61">
        <v>64.599999999999994</v>
      </c>
      <c r="H13" s="61">
        <v>63.4</v>
      </c>
      <c r="I13" s="41">
        <f t="shared" ref="I13:I76" si="0">AVERAGE(F13:G13)</f>
        <v>61.8</v>
      </c>
    </row>
    <row r="14" spans="1:9" x14ac:dyDescent="0.25">
      <c r="A14" s="59" t="s">
        <v>82</v>
      </c>
      <c r="B14" s="62" t="s">
        <v>80</v>
      </c>
      <c r="C14" s="60">
        <v>66.3</v>
      </c>
      <c r="D14" s="60">
        <v>49.6</v>
      </c>
      <c r="E14" s="61">
        <v>38.799999999999997</v>
      </c>
      <c r="F14" s="61">
        <v>54.3</v>
      </c>
      <c r="G14" s="61">
        <v>57</v>
      </c>
      <c r="H14" s="61">
        <v>58</v>
      </c>
      <c r="I14" s="41">
        <f t="shared" si="0"/>
        <v>55.65</v>
      </c>
    </row>
    <row r="15" spans="1:9" x14ac:dyDescent="0.25">
      <c r="A15" s="59" t="s">
        <v>83</v>
      </c>
      <c r="B15" s="60">
        <v>75.3</v>
      </c>
      <c r="C15" s="60">
        <v>56.2</v>
      </c>
      <c r="D15" s="60">
        <v>47.2</v>
      </c>
      <c r="E15" s="61">
        <v>35.9</v>
      </c>
      <c r="F15" s="61">
        <v>50.9</v>
      </c>
      <c r="G15" s="61">
        <v>58.1</v>
      </c>
      <c r="H15" s="61">
        <v>55.5</v>
      </c>
      <c r="I15" s="41">
        <f t="shared" si="0"/>
        <v>54.5</v>
      </c>
    </row>
    <row r="16" spans="1:9" x14ac:dyDescent="0.25">
      <c r="A16" s="59" t="s">
        <v>84</v>
      </c>
      <c r="B16" s="60">
        <v>69.8</v>
      </c>
      <c r="C16" s="60">
        <v>55.1</v>
      </c>
      <c r="D16" s="60">
        <v>38.200000000000003</v>
      </c>
      <c r="E16" s="61">
        <v>26.2</v>
      </c>
      <c r="F16" s="61">
        <v>40.5</v>
      </c>
      <c r="G16" s="61">
        <v>52.2</v>
      </c>
      <c r="H16" s="61">
        <v>50.4</v>
      </c>
      <c r="I16" s="41">
        <f t="shared" si="0"/>
        <v>46.35</v>
      </c>
    </row>
    <row r="17" spans="1:9" x14ac:dyDescent="0.25">
      <c r="A17" s="59" t="s">
        <v>85</v>
      </c>
      <c r="B17" s="60">
        <v>67.599999999999994</v>
      </c>
      <c r="C17" s="60">
        <v>50.4</v>
      </c>
      <c r="D17" s="60">
        <v>34.700000000000003</v>
      </c>
      <c r="E17" s="61">
        <v>24.6</v>
      </c>
      <c r="F17" s="61">
        <v>36</v>
      </c>
      <c r="G17" s="61">
        <v>46.7</v>
      </c>
      <c r="H17" s="61">
        <v>46.6</v>
      </c>
      <c r="I17" s="41">
        <f t="shared" si="0"/>
        <v>41.35</v>
      </c>
    </row>
    <row r="18" spans="1:9" x14ac:dyDescent="0.25">
      <c r="A18" s="59" t="s">
        <v>86</v>
      </c>
      <c r="B18" s="60">
        <v>61.5</v>
      </c>
      <c r="C18" s="60">
        <v>39.9</v>
      </c>
      <c r="D18" s="60">
        <v>26.1</v>
      </c>
      <c r="E18" s="61">
        <v>15.3</v>
      </c>
      <c r="F18" s="61">
        <v>26.9</v>
      </c>
      <c r="G18" s="61">
        <v>39.700000000000003</v>
      </c>
      <c r="H18" s="61">
        <v>37.6</v>
      </c>
      <c r="I18" s="41">
        <f t="shared" si="0"/>
        <v>33.299999999999997</v>
      </c>
    </row>
    <row r="19" spans="1:9" x14ac:dyDescent="0.25">
      <c r="A19" s="59" t="s">
        <v>87</v>
      </c>
      <c r="B19" s="60">
        <v>52.7</v>
      </c>
      <c r="C19" s="60">
        <v>37.6</v>
      </c>
      <c r="D19" s="60">
        <v>22.3</v>
      </c>
      <c r="E19" s="61">
        <v>12.2</v>
      </c>
      <c r="F19" s="61">
        <v>24.8</v>
      </c>
      <c r="G19" s="61">
        <v>32.299999999999997</v>
      </c>
      <c r="H19" s="61">
        <v>33.6</v>
      </c>
      <c r="I19" s="41">
        <f t="shared" si="0"/>
        <v>28.549999999999997</v>
      </c>
    </row>
    <row r="20" spans="1:9" x14ac:dyDescent="0.25">
      <c r="A20" s="59" t="s">
        <v>88</v>
      </c>
      <c r="B20" s="60">
        <v>37.4</v>
      </c>
      <c r="C20" s="60">
        <v>30.1</v>
      </c>
      <c r="D20" s="60">
        <v>16.7</v>
      </c>
      <c r="E20" s="61">
        <v>8.1999999999999993</v>
      </c>
      <c r="F20" s="61">
        <v>16.5</v>
      </c>
      <c r="G20" s="61">
        <v>29.9</v>
      </c>
      <c r="H20" s="61">
        <v>25.7</v>
      </c>
      <c r="I20" s="41">
        <f t="shared" si="0"/>
        <v>23.2</v>
      </c>
    </row>
    <row r="21" spans="1:9" x14ac:dyDescent="0.25">
      <c r="A21" s="59" t="s">
        <v>89</v>
      </c>
      <c r="B21" s="60">
        <v>35.799999999999997</v>
      </c>
      <c r="C21" s="60">
        <v>25.7</v>
      </c>
      <c r="D21" s="60">
        <v>15.1</v>
      </c>
      <c r="E21" s="61">
        <v>9.1999999999999993</v>
      </c>
      <c r="F21" s="61">
        <v>14</v>
      </c>
      <c r="G21" s="61">
        <v>26.1</v>
      </c>
      <c r="H21" s="61">
        <v>22.9</v>
      </c>
      <c r="I21" s="41">
        <f t="shared" si="0"/>
        <v>20.05</v>
      </c>
    </row>
    <row r="22" spans="1:9" x14ac:dyDescent="0.25">
      <c r="A22" s="59" t="s">
        <v>90</v>
      </c>
      <c r="B22" s="60">
        <v>40.4</v>
      </c>
      <c r="C22" s="60">
        <v>28.9</v>
      </c>
      <c r="D22" s="60">
        <v>19</v>
      </c>
      <c r="E22" s="61">
        <v>15.4</v>
      </c>
      <c r="F22" s="61">
        <v>18</v>
      </c>
      <c r="G22" s="61">
        <v>26.4</v>
      </c>
      <c r="H22" s="61">
        <v>26.6</v>
      </c>
      <c r="I22" s="41">
        <f t="shared" si="0"/>
        <v>22.2</v>
      </c>
    </row>
    <row r="23" spans="1:9" x14ac:dyDescent="0.25">
      <c r="A23" s="59" t="s">
        <v>91</v>
      </c>
      <c r="B23" s="60">
        <v>40.1</v>
      </c>
      <c r="C23" s="60">
        <v>31.6</v>
      </c>
      <c r="D23" s="60">
        <v>21.5</v>
      </c>
      <c r="E23" s="61">
        <v>17.3</v>
      </c>
      <c r="F23" s="61">
        <v>20.100000000000001</v>
      </c>
      <c r="G23" s="61">
        <v>30.6</v>
      </c>
      <c r="H23" s="61">
        <v>28.7</v>
      </c>
      <c r="I23" s="41">
        <f t="shared" si="0"/>
        <v>25.35</v>
      </c>
    </row>
    <row r="24" spans="1:9" x14ac:dyDescent="0.25">
      <c r="A24" s="59" t="s">
        <v>92</v>
      </c>
      <c r="B24" s="60">
        <v>42.7</v>
      </c>
      <c r="C24" s="60">
        <v>33.799999999999997</v>
      </c>
      <c r="D24" s="60">
        <v>33.799999999999997</v>
      </c>
      <c r="E24" s="61">
        <v>40.1</v>
      </c>
      <c r="F24" s="61">
        <v>29.6</v>
      </c>
      <c r="G24" s="61">
        <v>32.5</v>
      </c>
      <c r="H24" s="61">
        <v>35.200000000000003</v>
      </c>
      <c r="I24" s="41">
        <f t="shared" si="0"/>
        <v>31.05</v>
      </c>
    </row>
    <row r="25" spans="1:9" x14ac:dyDescent="0.25">
      <c r="A25" s="59" t="s">
        <v>93</v>
      </c>
      <c r="B25" s="60">
        <v>45.9</v>
      </c>
      <c r="C25" s="60">
        <v>37.299999999999997</v>
      </c>
      <c r="D25" s="60">
        <v>40.1</v>
      </c>
      <c r="E25" s="61">
        <v>47.6</v>
      </c>
      <c r="F25" s="61">
        <v>36.4</v>
      </c>
      <c r="G25" s="61">
        <v>34.6</v>
      </c>
      <c r="H25" s="61">
        <v>39.799999999999997</v>
      </c>
      <c r="I25" s="41">
        <f t="shared" si="0"/>
        <v>35.5</v>
      </c>
    </row>
    <row r="26" spans="1:9" x14ac:dyDescent="0.25">
      <c r="A26" s="59" t="s">
        <v>94</v>
      </c>
      <c r="B26" s="60">
        <v>45.4</v>
      </c>
      <c r="C26" s="60">
        <v>39</v>
      </c>
      <c r="D26" s="60">
        <v>38.4</v>
      </c>
      <c r="E26" s="61">
        <v>44.4</v>
      </c>
      <c r="F26" s="61">
        <v>35.6</v>
      </c>
      <c r="G26" s="61">
        <v>34.200000000000003</v>
      </c>
      <c r="H26" s="61">
        <v>39.799999999999997</v>
      </c>
      <c r="I26" s="41">
        <f t="shared" si="0"/>
        <v>34.900000000000006</v>
      </c>
    </row>
    <row r="27" spans="1:9" x14ac:dyDescent="0.25">
      <c r="A27" s="59" t="s">
        <v>95</v>
      </c>
      <c r="B27" s="60">
        <v>49.1</v>
      </c>
      <c r="C27" s="60">
        <v>38.299999999999997</v>
      </c>
      <c r="D27" s="60">
        <v>44.3</v>
      </c>
      <c r="E27" s="61">
        <v>51.9</v>
      </c>
      <c r="F27" s="61">
        <v>41.9</v>
      </c>
      <c r="G27" s="61">
        <v>36.6</v>
      </c>
      <c r="H27" s="61">
        <v>42.5</v>
      </c>
      <c r="I27" s="41">
        <f t="shared" si="0"/>
        <v>39.25</v>
      </c>
    </row>
    <row r="28" spans="1:9" x14ac:dyDescent="0.25">
      <c r="A28" s="59" t="s">
        <v>96</v>
      </c>
      <c r="B28" s="60">
        <v>46.5</v>
      </c>
      <c r="C28" s="60">
        <v>39</v>
      </c>
      <c r="D28" s="60">
        <v>43.3</v>
      </c>
      <c r="E28" s="61">
        <v>51.1</v>
      </c>
      <c r="F28" s="61">
        <v>40.799999999999997</v>
      </c>
      <c r="G28" s="61">
        <v>36.6</v>
      </c>
      <c r="H28" s="61">
        <v>42</v>
      </c>
      <c r="I28" s="41">
        <f t="shared" si="0"/>
        <v>38.700000000000003</v>
      </c>
    </row>
    <row r="29" spans="1:9" x14ac:dyDescent="0.25">
      <c r="A29" s="59" t="s">
        <v>97</v>
      </c>
      <c r="B29" s="60">
        <v>45.4</v>
      </c>
      <c r="C29" s="60">
        <v>38.9</v>
      </c>
      <c r="D29" s="60">
        <v>42.8</v>
      </c>
      <c r="E29" s="61">
        <v>50.9</v>
      </c>
      <c r="F29" s="61">
        <v>39.9</v>
      </c>
      <c r="G29" s="61">
        <v>36.5</v>
      </c>
      <c r="H29" s="61">
        <v>41.6</v>
      </c>
      <c r="I29" s="41">
        <f t="shared" si="0"/>
        <v>38.200000000000003</v>
      </c>
    </row>
    <row r="30" spans="1:9" x14ac:dyDescent="0.25">
      <c r="A30" s="59" t="s">
        <v>98</v>
      </c>
      <c r="B30" s="60">
        <v>47.2</v>
      </c>
      <c r="C30" s="60">
        <v>38.9</v>
      </c>
      <c r="D30" s="60">
        <v>45.4</v>
      </c>
      <c r="E30" s="61">
        <v>54.2</v>
      </c>
      <c r="F30" s="61">
        <v>40.4</v>
      </c>
      <c r="G30" s="61">
        <v>41.8</v>
      </c>
      <c r="H30" s="61">
        <v>42.9</v>
      </c>
      <c r="I30" s="41">
        <f t="shared" si="0"/>
        <v>41.099999999999994</v>
      </c>
    </row>
    <row r="31" spans="1:9" x14ac:dyDescent="0.25">
      <c r="A31" s="59" t="s">
        <v>99</v>
      </c>
      <c r="B31" s="60">
        <v>45.5</v>
      </c>
      <c r="C31" s="60">
        <v>39.9</v>
      </c>
      <c r="D31" s="60">
        <v>43.8</v>
      </c>
      <c r="E31" s="61">
        <v>50.9</v>
      </c>
      <c r="F31" s="61">
        <v>40.700000000000003</v>
      </c>
      <c r="G31" s="61">
        <v>39.700000000000003</v>
      </c>
      <c r="H31" s="61">
        <v>42.4</v>
      </c>
      <c r="I31" s="41">
        <f t="shared" si="0"/>
        <v>40.200000000000003</v>
      </c>
    </row>
    <row r="32" spans="1:9" x14ac:dyDescent="0.25">
      <c r="A32" s="59" t="s">
        <v>100</v>
      </c>
      <c r="B32" s="60">
        <v>47</v>
      </c>
      <c r="C32" s="60">
        <v>42.5</v>
      </c>
      <c r="D32" s="60">
        <v>47</v>
      </c>
      <c r="E32" s="61">
        <v>53.6</v>
      </c>
      <c r="F32" s="61">
        <v>43.8</v>
      </c>
      <c r="G32" s="61">
        <v>43.5</v>
      </c>
      <c r="H32" s="61">
        <v>45.1</v>
      </c>
      <c r="I32" s="41">
        <f t="shared" si="0"/>
        <v>43.65</v>
      </c>
    </row>
    <row r="33" spans="1:9" x14ac:dyDescent="0.25">
      <c r="A33" s="59" t="s">
        <v>101</v>
      </c>
      <c r="B33" s="60">
        <v>46.5</v>
      </c>
      <c r="C33" s="60">
        <v>41.7</v>
      </c>
      <c r="D33" s="60">
        <v>45.9</v>
      </c>
      <c r="E33" s="61">
        <v>51.8</v>
      </c>
      <c r="F33" s="61">
        <v>44.5</v>
      </c>
      <c r="G33" s="61">
        <v>40.4</v>
      </c>
      <c r="H33" s="61">
        <v>44.2</v>
      </c>
      <c r="I33" s="41">
        <f t="shared" si="0"/>
        <v>42.45</v>
      </c>
    </row>
    <row r="34" spans="1:9" x14ac:dyDescent="0.25">
      <c r="A34" s="59" t="s">
        <v>102</v>
      </c>
      <c r="B34" s="60">
        <v>46.5</v>
      </c>
      <c r="C34" s="60">
        <v>39.9</v>
      </c>
      <c r="D34" s="60">
        <v>46.5</v>
      </c>
      <c r="E34" s="61">
        <v>54.5</v>
      </c>
      <c r="F34" s="61">
        <v>41.7</v>
      </c>
      <c r="G34" s="61">
        <v>43.2</v>
      </c>
      <c r="H34" s="61">
        <v>43.7</v>
      </c>
      <c r="I34" s="41">
        <f t="shared" si="0"/>
        <v>42.45</v>
      </c>
    </row>
    <row r="35" spans="1:9" x14ac:dyDescent="0.25">
      <c r="A35" s="59" t="s">
        <v>103</v>
      </c>
      <c r="B35" s="60">
        <v>47.1</v>
      </c>
      <c r="C35" s="60">
        <v>37.6</v>
      </c>
      <c r="D35" s="60">
        <v>43.7</v>
      </c>
      <c r="E35" s="61">
        <v>51.5</v>
      </c>
      <c r="F35" s="61">
        <v>40.799999999999997</v>
      </c>
      <c r="G35" s="61">
        <v>38.299999999999997</v>
      </c>
      <c r="H35" s="61">
        <v>41.7</v>
      </c>
      <c r="I35" s="41">
        <f t="shared" si="0"/>
        <v>39.549999999999997</v>
      </c>
    </row>
    <row r="36" spans="1:9" x14ac:dyDescent="0.25">
      <c r="A36" s="59" t="s">
        <v>104</v>
      </c>
      <c r="B36" s="60">
        <v>47.4</v>
      </c>
      <c r="C36" s="60">
        <v>38.6</v>
      </c>
      <c r="D36" s="60">
        <v>45.4</v>
      </c>
      <c r="E36" s="61">
        <v>52.5</v>
      </c>
      <c r="F36" s="61">
        <v>43.3</v>
      </c>
      <c r="G36" s="61">
        <v>39.6</v>
      </c>
      <c r="H36" s="61">
        <v>42.8</v>
      </c>
      <c r="I36" s="41">
        <f t="shared" si="0"/>
        <v>41.45</v>
      </c>
    </row>
    <row r="37" spans="1:9" x14ac:dyDescent="0.25">
      <c r="A37" s="59" t="s">
        <v>105</v>
      </c>
      <c r="B37" s="60">
        <v>50.6</v>
      </c>
      <c r="C37" s="60">
        <v>40</v>
      </c>
      <c r="D37" s="60">
        <v>46.1</v>
      </c>
      <c r="E37" s="61">
        <v>51.2</v>
      </c>
      <c r="F37" s="61">
        <v>43.7</v>
      </c>
      <c r="G37" s="61">
        <v>43.2</v>
      </c>
      <c r="H37" s="61">
        <v>44.2</v>
      </c>
      <c r="I37" s="41">
        <f t="shared" si="0"/>
        <v>43.45</v>
      </c>
    </row>
    <row r="38" spans="1:9" x14ac:dyDescent="0.25">
      <c r="A38" s="59" t="s">
        <v>106</v>
      </c>
      <c r="B38" s="60">
        <v>47.8</v>
      </c>
      <c r="C38" s="60">
        <v>38.5</v>
      </c>
      <c r="D38" s="60">
        <v>44.3</v>
      </c>
      <c r="E38" s="61">
        <v>49.9</v>
      </c>
      <c r="F38" s="61">
        <v>40.799999999999997</v>
      </c>
      <c r="G38" s="61">
        <v>43.1</v>
      </c>
      <c r="H38" s="61">
        <v>42.4</v>
      </c>
      <c r="I38" s="41">
        <f t="shared" si="0"/>
        <v>41.95</v>
      </c>
    </row>
    <row r="39" spans="1:9" x14ac:dyDescent="0.25">
      <c r="A39" s="59" t="s">
        <v>107</v>
      </c>
      <c r="B39" s="60">
        <v>42.7</v>
      </c>
      <c r="C39" s="60">
        <v>36.799999999999997</v>
      </c>
      <c r="D39" s="60">
        <v>41.9</v>
      </c>
      <c r="E39" s="61">
        <v>46.7</v>
      </c>
      <c r="F39" s="61">
        <v>39.700000000000003</v>
      </c>
      <c r="G39" s="61">
        <v>39.700000000000003</v>
      </c>
      <c r="H39" s="61">
        <v>39.9</v>
      </c>
      <c r="I39" s="41">
        <f t="shared" si="0"/>
        <v>39.700000000000003</v>
      </c>
    </row>
    <row r="40" spans="1:9" x14ac:dyDescent="0.25">
      <c r="A40" s="59" t="s">
        <v>108</v>
      </c>
      <c r="B40" s="60">
        <v>44.6</v>
      </c>
      <c r="C40" s="60">
        <v>35</v>
      </c>
      <c r="D40" s="60">
        <v>40.299999999999997</v>
      </c>
      <c r="E40" s="61">
        <v>44.3</v>
      </c>
      <c r="F40" s="61">
        <v>37.799999999999997</v>
      </c>
      <c r="G40" s="61">
        <v>39.6</v>
      </c>
      <c r="H40" s="61">
        <v>38.700000000000003</v>
      </c>
      <c r="I40" s="41">
        <f t="shared" si="0"/>
        <v>38.700000000000003</v>
      </c>
    </row>
    <row r="41" spans="1:9" x14ac:dyDescent="0.25">
      <c r="A41" s="59" t="s">
        <v>109</v>
      </c>
      <c r="B41" s="60">
        <v>43.5</v>
      </c>
      <c r="C41" s="60">
        <v>31.2</v>
      </c>
      <c r="D41" s="60">
        <v>38.299999999999997</v>
      </c>
      <c r="E41" s="61">
        <v>43.4</v>
      </c>
      <c r="F41" s="61">
        <v>34.6</v>
      </c>
      <c r="G41" s="61">
        <v>38.5</v>
      </c>
      <c r="H41" s="61">
        <v>36.1</v>
      </c>
      <c r="I41" s="41">
        <f t="shared" si="0"/>
        <v>36.549999999999997</v>
      </c>
    </row>
    <row r="42" spans="1:9" x14ac:dyDescent="0.25">
      <c r="A42" s="59" t="s">
        <v>110</v>
      </c>
      <c r="B42" s="60">
        <v>40.9</v>
      </c>
      <c r="C42" s="60">
        <v>33</v>
      </c>
      <c r="D42" s="60">
        <v>36.200000000000003</v>
      </c>
      <c r="E42" s="61">
        <v>41.3</v>
      </c>
      <c r="F42" s="61">
        <v>32.9</v>
      </c>
      <c r="G42" s="61">
        <v>35.9</v>
      </c>
      <c r="H42" s="61">
        <v>35.6</v>
      </c>
      <c r="I42" s="41">
        <f t="shared" si="0"/>
        <v>34.4</v>
      </c>
    </row>
    <row r="43" spans="1:9" x14ac:dyDescent="0.25">
      <c r="A43" s="59" t="s">
        <v>111</v>
      </c>
      <c r="B43" s="60">
        <v>40.299999999999997</v>
      </c>
      <c r="C43" s="60">
        <v>30</v>
      </c>
      <c r="D43" s="60">
        <v>35.6</v>
      </c>
      <c r="E43" s="61">
        <v>39.5</v>
      </c>
      <c r="F43" s="61">
        <v>32.9</v>
      </c>
      <c r="G43" s="61">
        <v>35.700000000000003</v>
      </c>
      <c r="H43" s="61">
        <v>34</v>
      </c>
      <c r="I43" s="41">
        <f t="shared" si="0"/>
        <v>34.299999999999997</v>
      </c>
    </row>
    <row r="44" spans="1:9" x14ac:dyDescent="0.25">
      <c r="A44" s="59" t="s">
        <v>112</v>
      </c>
      <c r="B44" s="60">
        <v>38.200000000000003</v>
      </c>
      <c r="C44" s="60">
        <v>28.5</v>
      </c>
      <c r="D44" s="60">
        <v>32.200000000000003</v>
      </c>
      <c r="E44" s="61">
        <v>36.700000000000003</v>
      </c>
      <c r="F44" s="61">
        <v>30</v>
      </c>
      <c r="G44" s="61">
        <v>30.5</v>
      </c>
      <c r="H44" s="61">
        <v>31.6</v>
      </c>
      <c r="I44" s="41">
        <f t="shared" si="0"/>
        <v>30.25</v>
      </c>
    </row>
    <row r="45" spans="1:9" x14ac:dyDescent="0.25">
      <c r="A45" s="59" t="s">
        <v>113</v>
      </c>
      <c r="B45" s="60">
        <v>38.6</v>
      </c>
      <c r="C45" s="60">
        <v>26.4</v>
      </c>
      <c r="D45" s="60">
        <v>29.3</v>
      </c>
      <c r="E45" s="61">
        <v>32</v>
      </c>
      <c r="F45" s="61">
        <v>27.7</v>
      </c>
      <c r="G45" s="61">
        <v>28.9</v>
      </c>
      <c r="H45" s="61">
        <v>29.6</v>
      </c>
      <c r="I45" s="41">
        <f t="shared" si="0"/>
        <v>28.299999999999997</v>
      </c>
    </row>
    <row r="46" spans="1:9" x14ac:dyDescent="0.25">
      <c r="A46" s="59" t="s">
        <v>114</v>
      </c>
      <c r="B46" s="60">
        <v>35</v>
      </c>
      <c r="C46" s="60">
        <v>26.8</v>
      </c>
      <c r="D46" s="60">
        <v>28.9</v>
      </c>
      <c r="E46" s="61">
        <v>30.8</v>
      </c>
      <c r="F46" s="61">
        <v>27.2</v>
      </c>
      <c r="G46" s="61">
        <v>29.7</v>
      </c>
      <c r="H46" s="61">
        <v>29</v>
      </c>
      <c r="I46" s="41">
        <f t="shared" si="0"/>
        <v>28.45</v>
      </c>
    </row>
    <row r="47" spans="1:9" x14ac:dyDescent="0.25">
      <c r="A47" s="59" t="s">
        <v>115</v>
      </c>
      <c r="B47" s="60">
        <v>37.299999999999997</v>
      </c>
      <c r="C47" s="60">
        <v>24.4</v>
      </c>
      <c r="D47" s="60">
        <v>27.1</v>
      </c>
      <c r="E47" s="61">
        <v>27.7</v>
      </c>
      <c r="F47" s="61">
        <v>25.1</v>
      </c>
      <c r="G47" s="61">
        <v>30</v>
      </c>
      <c r="H47" s="61">
        <v>27.6</v>
      </c>
      <c r="I47" s="41">
        <f t="shared" si="0"/>
        <v>27.55</v>
      </c>
    </row>
    <row r="48" spans="1:9" x14ac:dyDescent="0.25">
      <c r="A48" s="59" t="s">
        <v>116</v>
      </c>
      <c r="B48" s="60">
        <v>38</v>
      </c>
      <c r="C48" s="60">
        <v>23.3</v>
      </c>
      <c r="D48" s="60">
        <v>26.5</v>
      </c>
      <c r="E48" s="61">
        <v>26.9</v>
      </c>
      <c r="F48" s="61">
        <v>26.2</v>
      </c>
      <c r="G48" s="61">
        <v>26.5</v>
      </c>
      <c r="H48" s="61">
        <v>27</v>
      </c>
      <c r="I48" s="41">
        <f t="shared" si="0"/>
        <v>26.35</v>
      </c>
    </row>
    <row r="49" spans="1:9" x14ac:dyDescent="0.25">
      <c r="A49" s="59" t="s">
        <v>117</v>
      </c>
      <c r="B49" s="60">
        <v>39.299999999999997</v>
      </c>
      <c r="C49" s="60">
        <v>22.9</v>
      </c>
      <c r="D49" s="60">
        <v>24.8</v>
      </c>
      <c r="E49" s="61">
        <v>25.3</v>
      </c>
      <c r="F49" s="61">
        <v>24</v>
      </c>
      <c r="G49" s="61">
        <v>25.7</v>
      </c>
      <c r="H49" s="61">
        <v>26.3</v>
      </c>
      <c r="I49" s="41">
        <f t="shared" si="0"/>
        <v>24.85</v>
      </c>
    </row>
    <row r="50" spans="1:9" x14ac:dyDescent="0.25">
      <c r="A50" s="59" t="s">
        <v>118</v>
      </c>
      <c r="B50" s="60">
        <v>36.299999999999997</v>
      </c>
      <c r="C50" s="60">
        <v>22.8</v>
      </c>
      <c r="D50" s="60">
        <v>24</v>
      </c>
      <c r="E50" s="61">
        <v>23.8</v>
      </c>
      <c r="F50" s="61">
        <v>23</v>
      </c>
      <c r="G50" s="61">
        <v>26</v>
      </c>
      <c r="H50" s="61">
        <v>25.5</v>
      </c>
      <c r="I50" s="41">
        <f t="shared" si="0"/>
        <v>24.5</v>
      </c>
    </row>
    <row r="51" spans="1:9" x14ac:dyDescent="0.25">
      <c r="A51" s="59" t="s">
        <v>119</v>
      </c>
      <c r="B51" s="60">
        <v>31.6</v>
      </c>
      <c r="C51" s="60">
        <v>22.2</v>
      </c>
      <c r="D51" s="60">
        <v>22</v>
      </c>
      <c r="E51" s="61">
        <v>22.3</v>
      </c>
      <c r="F51" s="61">
        <v>21.6</v>
      </c>
      <c r="G51" s="61">
        <v>22.2</v>
      </c>
      <c r="H51" s="61">
        <v>23.6</v>
      </c>
      <c r="I51" s="41">
        <f t="shared" si="0"/>
        <v>21.9</v>
      </c>
    </row>
    <row r="52" spans="1:9" x14ac:dyDescent="0.25">
      <c r="A52" s="59" t="s">
        <v>120</v>
      </c>
      <c r="B52" s="60">
        <v>32.4</v>
      </c>
      <c r="C52" s="60">
        <v>21.6</v>
      </c>
      <c r="D52" s="60">
        <v>22.4</v>
      </c>
      <c r="E52" s="61">
        <v>22.6</v>
      </c>
      <c r="F52" s="61">
        <v>21</v>
      </c>
      <c r="G52" s="61">
        <v>24.5</v>
      </c>
      <c r="H52" s="61">
        <v>23.7</v>
      </c>
      <c r="I52" s="41">
        <f t="shared" si="0"/>
        <v>22.75</v>
      </c>
    </row>
    <row r="53" spans="1:9" x14ac:dyDescent="0.25">
      <c r="A53" s="59" t="s">
        <v>121</v>
      </c>
      <c r="B53" s="60">
        <v>32.799999999999997</v>
      </c>
      <c r="C53" s="60">
        <v>20.7</v>
      </c>
      <c r="D53" s="60">
        <v>20.7</v>
      </c>
      <c r="E53" s="61">
        <v>19.600000000000001</v>
      </c>
      <c r="F53" s="61">
        <v>19.899999999999999</v>
      </c>
      <c r="G53" s="61">
        <v>23.8</v>
      </c>
      <c r="H53" s="61">
        <v>22.6</v>
      </c>
      <c r="I53" s="41">
        <f t="shared" si="0"/>
        <v>21.85</v>
      </c>
    </row>
    <row r="54" spans="1:9" x14ac:dyDescent="0.25">
      <c r="A54" s="59" t="s">
        <v>122</v>
      </c>
      <c r="B54" s="60">
        <v>29.9</v>
      </c>
      <c r="C54" s="60">
        <v>20.6</v>
      </c>
      <c r="D54" s="60">
        <v>19.899999999999999</v>
      </c>
      <c r="E54" s="61">
        <v>18.7</v>
      </c>
      <c r="F54" s="61">
        <v>19.8</v>
      </c>
      <c r="G54" s="61">
        <v>21.6</v>
      </c>
      <c r="H54" s="61">
        <v>21.8</v>
      </c>
      <c r="I54" s="41">
        <f t="shared" si="0"/>
        <v>20.700000000000003</v>
      </c>
    </row>
    <row r="55" spans="1:9" x14ac:dyDescent="0.25">
      <c r="A55" s="59" t="s">
        <v>123</v>
      </c>
      <c r="B55" s="60">
        <v>29.9</v>
      </c>
      <c r="C55" s="60">
        <v>20.2</v>
      </c>
      <c r="D55" s="60">
        <v>19.5</v>
      </c>
      <c r="E55" s="61">
        <v>19.100000000000001</v>
      </c>
      <c r="F55" s="61">
        <v>18.3</v>
      </c>
      <c r="G55" s="61">
        <v>22</v>
      </c>
      <c r="H55" s="61">
        <v>21.5</v>
      </c>
      <c r="I55" s="41">
        <f t="shared" si="0"/>
        <v>20.149999999999999</v>
      </c>
    </row>
    <row r="56" spans="1:9" x14ac:dyDescent="0.25">
      <c r="A56" s="59" t="s">
        <v>124</v>
      </c>
      <c r="B56" s="60">
        <v>28.4</v>
      </c>
      <c r="C56" s="60">
        <v>21.3</v>
      </c>
      <c r="D56" s="60">
        <v>18.899999999999999</v>
      </c>
      <c r="E56" s="61">
        <v>18.7</v>
      </c>
      <c r="F56" s="61">
        <v>17.3</v>
      </c>
      <c r="G56" s="61">
        <v>22</v>
      </c>
      <c r="H56" s="61">
        <v>21.4</v>
      </c>
      <c r="I56" s="41">
        <f t="shared" si="0"/>
        <v>19.649999999999999</v>
      </c>
    </row>
    <row r="57" spans="1:9" x14ac:dyDescent="0.25">
      <c r="A57" s="59" t="s">
        <v>125</v>
      </c>
      <c r="B57" s="60">
        <v>29.1</v>
      </c>
      <c r="C57" s="60">
        <v>21</v>
      </c>
      <c r="D57" s="60">
        <v>18.8</v>
      </c>
      <c r="E57" s="61">
        <v>17</v>
      </c>
      <c r="F57" s="61">
        <v>18.2</v>
      </c>
      <c r="G57" s="61">
        <v>21.9</v>
      </c>
      <c r="H57" s="61">
        <v>21.4</v>
      </c>
      <c r="I57" s="41">
        <f t="shared" si="0"/>
        <v>20.049999999999997</v>
      </c>
    </row>
    <row r="58" spans="1:9" x14ac:dyDescent="0.25">
      <c r="A58" s="59" t="s">
        <v>126</v>
      </c>
      <c r="B58" s="60">
        <v>29.2</v>
      </c>
      <c r="C58" s="60">
        <v>21</v>
      </c>
      <c r="D58" s="60">
        <v>20.8</v>
      </c>
      <c r="E58" s="61">
        <v>20.8</v>
      </c>
      <c r="F58" s="61">
        <v>19</v>
      </c>
      <c r="G58" s="61">
        <v>23.6</v>
      </c>
      <c r="H58" s="61">
        <v>22.2</v>
      </c>
      <c r="I58" s="41">
        <f t="shared" si="0"/>
        <v>21.3</v>
      </c>
    </row>
    <row r="59" spans="1:9" x14ac:dyDescent="0.25">
      <c r="A59" s="59" t="s">
        <v>127</v>
      </c>
      <c r="B59" s="60">
        <v>32</v>
      </c>
      <c r="C59" s="60">
        <v>21.1</v>
      </c>
      <c r="D59" s="60">
        <v>21.7</v>
      </c>
      <c r="E59" s="61">
        <v>20.5</v>
      </c>
      <c r="F59" s="61">
        <v>19.600000000000001</v>
      </c>
      <c r="G59" s="61">
        <v>26.4</v>
      </c>
      <c r="H59" s="61">
        <v>23.1</v>
      </c>
      <c r="I59" s="41">
        <f t="shared" si="0"/>
        <v>23</v>
      </c>
    </row>
    <row r="60" spans="1:9" x14ac:dyDescent="0.25">
      <c r="A60" s="59" t="s">
        <v>128</v>
      </c>
      <c r="B60" s="60">
        <v>33</v>
      </c>
      <c r="C60" s="63">
        <v>20</v>
      </c>
      <c r="D60" s="63">
        <v>20.7</v>
      </c>
      <c r="E60" s="61">
        <v>21</v>
      </c>
      <c r="F60" s="61">
        <v>19.399999999999999</v>
      </c>
      <c r="G60" s="61">
        <v>22.6</v>
      </c>
      <c r="H60" s="61">
        <v>22.4</v>
      </c>
      <c r="I60" s="41">
        <f t="shared" si="0"/>
        <v>21</v>
      </c>
    </row>
    <row r="61" spans="1:9" x14ac:dyDescent="0.25">
      <c r="A61" s="59" t="s">
        <v>129</v>
      </c>
      <c r="B61" s="60">
        <v>32.299999999999997</v>
      </c>
      <c r="C61" s="63">
        <v>20.3</v>
      </c>
      <c r="D61" s="63">
        <v>22.3</v>
      </c>
      <c r="E61" s="61">
        <v>23.3</v>
      </c>
      <c r="F61" s="61">
        <v>20.2</v>
      </c>
      <c r="G61" s="61">
        <v>24.3</v>
      </c>
      <c r="H61" s="61">
        <v>23.1</v>
      </c>
      <c r="I61" s="41">
        <f t="shared" si="0"/>
        <v>22.25</v>
      </c>
    </row>
    <row r="62" spans="1:9" x14ac:dyDescent="0.25">
      <c r="A62" s="59" t="s">
        <v>130</v>
      </c>
      <c r="B62" s="60">
        <v>32.1</v>
      </c>
      <c r="C62" s="63">
        <v>21.3</v>
      </c>
      <c r="D62" s="63">
        <v>20.8</v>
      </c>
      <c r="E62" s="61">
        <v>21.1</v>
      </c>
      <c r="F62" s="61">
        <v>18.100000000000001</v>
      </c>
      <c r="G62" s="61">
        <v>24.6</v>
      </c>
      <c r="H62" s="61">
        <v>22.8</v>
      </c>
      <c r="I62" s="41">
        <f t="shared" si="0"/>
        <v>21.35</v>
      </c>
    </row>
    <row r="63" spans="1:9" x14ac:dyDescent="0.25">
      <c r="A63" s="59" t="s">
        <v>131</v>
      </c>
      <c r="B63" s="60">
        <v>29</v>
      </c>
      <c r="C63" s="63">
        <v>19.5</v>
      </c>
      <c r="D63" s="63">
        <v>19.8</v>
      </c>
      <c r="E63" s="61">
        <v>19.7</v>
      </c>
      <c r="F63" s="61">
        <v>18.100000000000001</v>
      </c>
      <c r="G63" s="61">
        <v>22.5</v>
      </c>
      <c r="H63" s="61">
        <v>21.1</v>
      </c>
      <c r="I63" s="41">
        <f t="shared" si="0"/>
        <v>20.3</v>
      </c>
    </row>
    <row r="64" spans="1:9" x14ac:dyDescent="0.25">
      <c r="A64" s="59" t="s">
        <v>132</v>
      </c>
      <c r="B64" s="60">
        <v>27.6</v>
      </c>
      <c r="C64" s="63">
        <v>18.8</v>
      </c>
      <c r="D64" s="63">
        <v>18.899999999999999</v>
      </c>
      <c r="E64" s="61">
        <v>18.899999999999999</v>
      </c>
      <c r="F64" s="61">
        <v>17.100000000000001</v>
      </c>
      <c r="G64" s="61">
        <v>21.5</v>
      </c>
      <c r="H64" s="61">
        <v>20.3</v>
      </c>
      <c r="I64" s="41">
        <f t="shared" si="0"/>
        <v>19.3</v>
      </c>
    </row>
    <row r="65" spans="1:9" x14ac:dyDescent="0.25">
      <c r="A65" s="59" t="s">
        <v>133</v>
      </c>
      <c r="B65" s="60">
        <v>26</v>
      </c>
      <c r="C65" s="63">
        <v>18.600000000000001</v>
      </c>
      <c r="D65" s="63">
        <v>17.899999999999999</v>
      </c>
      <c r="E65" s="61">
        <v>17.2</v>
      </c>
      <c r="F65" s="61">
        <v>16.5</v>
      </c>
      <c r="G65" s="61">
        <v>20.8</v>
      </c>
      <c r="H65" s="61">
        <v>19.5</v>
      </c>
      <c r="I65" s="41">
        <f t="shared" si="0"/>
        <v>18.649999999999999</v>
      </c>
    </row>
    <row r="66" spans="1:9" x14ac:dyDescent="0.25">
      <c r="A66" s="59" t="s">
        <v>134</v>
      </c>
      <c r="B66" s="60">
        <v>28</v>
      </c>
      <c r="C66" s="63">
        <v>17.8</v>
      </c>
      <c r="D66" s="63">
        <v>18.100000000000001</v>
      </c>
      <c r="E66" s="61">
        <v>16.7</v>
      </c>
      <c r="F66" s="61">
        <v>15.6</v>
      </c>
      <c r="G66" s="61">
        <v>23.1</v>
      </c>
      <c r="H66" s="61">
        <v>19.600000000000001</v>
      </c>
      <c r="I66" s="41">
        <f t="shared" si="0"/>
        <v>19.350000000000001</v>
      </c>
    </row>
    <row r="67" spans="1:9" x14ac:dyDescent="0.25">
      <c r="A67" s="59" t="s">
        <v>135</v>
      </c>
      <c r="B67" s="60">
        <v>27.5</v>
      </c>
      <c r="C67" s="63">
        <v>18</v>
      </c>
      <c r="D67" s="63">
        <v>18.899999999999999</v>
      </c>
      <c r="E67" s="61">
        <v>18</v>
      </c>
      <c r="F67" s="61">
        <v>17.100000000000001</v>
      </c>
      <c r="G67" s="61">
        <v>22.3</v>
      </c>
      <c r="H67" s="61">
        <v>19.899999999999999</v>
      </c>
      <c r="I67" s="41">
        <f t="shared" si="0"/>
        <v>19.700000000000003</v>
      </c>
    </row>
    <row r="68" spans="1:9" x14ac:dyDescent="0.25">
      <c r="A68" s="59" t="s">
        <v>136</v>
      </c>
      <c r="B68" s="60">
        <v>26.7</v>
      </c>
      <c r="C68" s="63">
        <v>20.5</v>
      </c>
      <c r="D68" s="63">
        <v>19.8</v>
      </c>
      <c r="E68" s="61">
        <v>19.100000000000001</v>
      </c>
      <c r="F68" s="61">
        <v>18.899999999999999</v>
      </c>
      <c r="G68" s="61">
        <v>21.8</v>
      </c>
      <c r="H68" s="61">
        <v>21.2</v>
      </c>
      <c r="I68" s="41">
        <f t="shared" si="0"/>
        <v>20.350000000000001</v>
      </c>
    </row>
    <row r="69" spans="1:9" x14ac:dyDescent="0.25">
      <c r="A69" s="59" t="s">
        <v>137</v>
      </c>
      <c r="B69" s="60">
        <v>27.6</v>
      </c>
      <c r="C69" s="63">
        <v>20.6</v>
      </c>
      <c r="D69" s="63">
        <v>19.3</v>
      </c>
      <c r="E69" s="61">
        <v>19.7</v>
      </c>
      <c r="F69" s="61">
        <v>17.899999999999999</v>
      </c>
      <c r="G69" s="61">
        <v>21.1</v>
      </c>
      <c r="H69" s="61">
        <v>21.2</v>
      </c>
      <c r="I69" s="41">
        <f t="shared" si="0"/>
        <v>19.5</v>
      </c>
    </row>
    <row r="70" spans="1:9" x14ac:dyDescent="0.25">
      <c r="A70" s="59" t="s">
        <v>138</v>
      </c>
      <c r="B70" s="60">
        <v>25.5</v>
      </c>
      <c r="C70" s="63">
        <v>20.399999999999999</v>
      </c>
      <c r="D70" s="63">
        <v>19.2</v>
      </c>
      <c r="E70" s="61">
        <v>17.899999999999999</v>
      </c>
      <c r="F70" s="61">
        <v>18.2</v>
      </c>
      <c r="G70" s="61">
        <v>22.3</v>
      </c>
      <c r="H70" s="61">
        <v>20.7</v>
      </c>
      <c r="I70" s="41">
        <f t="shared" si="0"/>
        <v>20.25</v>
      </c>
    </row>
    <row r="71" spans="1:9" x14ac:dyDescent="0.25">
      <c r="A71" s="59" t="s">
        <v>139</v>
      </c>
      <c r="B71" s="60">
        <v>28.6</v>
      </c>
      <c r="C71" s="63">
        <v>20.2</v>
      </c>
      <c r="D71" s="63">
        <v>19.5</v>
      </c>
      <c r="E71" s="61">
        <v>17.100000000000001</v>
      </c>
      <c r="F71" s="61">
        <v>19.5</v>
      </c>
      <c r="G71" s="61">
        <v>21.8</v>
      </c>
      <c r="H71" s="61">
        <v>21.3</v>
      </c>
      <c r="I71" s="41">
        <f t="shared" si="0"/>
        <v>20.65</v>
      </c>
    </row>
    <row r="72" spans="1:9" x14ac:dyDescent="0.25">
      <c r="A72" s="59" t="s">
        <v>140</v>
      </c>
      <c r="B72" s="60">
        <v>28.3</v>
      </c>
      <c r="C72" s="63">
        <v>20.2</v>
      </c>
      <c r="D72" s="63">
        <v>20.399999999999999</v>
      </c>
      <c r="E72" s="61">
        <v>18.5</v>
      </c>
      <c r="F72" s="61">
        <v>20.100000000000001</v>
      </c>
      <c r="G72" s="61">
        <v>22.5</v>
      </c>
      <c r="H72" s="61">
        <v>21.6</v>
      </c>
      <c r="I72" s="41">
        <f t="shared" si="0"/>
        <v>21.3</v>
      </c>
    </row>
    <row r="73" spans="1:9" x14ac:dyDescent="0.25">
      <c r="A73" s="59" t="s">
        <v>141</v>
      </c>
      <c r="B73" s="60">
        <v>28.1</v>
      </c>
      <c r="C73" s="63">
        <v>20.5</v>
      </c>
      <c r="D73" s="63">
        <v>19.100000000000001</v>
      </c>
      <c r="E73" s="61">
        <v>18.600000000000001</v>
      </c>
      <c r="F73" s="61">
        <v>18.399999999999999</v>
      </c>
      <c r="G73" s="61">
        <v>20.399999999999999</v>
      </c>
      <c r="H73" s="61">
        <v>21.1</v>
      </c>
      <c r="I73" s="41">
        <f t="shared" si="0"/>
        <v>19.399999999999999</v>
      </c>
    </row>
    <row r="74" spans="1:9" x14ac:dyDescent="0.25">
      <c r="A74" s="59" t="s">
        <v>142</v>
      </c>
      <c r="B74" s="60">
        <v>26.6</v>
      </c>
      <c r="C74" s="63">
        <v>19.5</v>
      </c>
      <c r="D74" s="63">
        <v>18.7</v>
      </c>
      <c r="E74" s="61">
        <v>17.2</v>
      </c>
      <c r="F74" s="61">
        <v>17.899999999999999</v>
      </c>
      <c r="G74" s="61">
        <v>21.3</v>
      </c>
      <c r="H74" s="61">
        <v>20.3</v>
      </c>
      <c r="I74" s="41">
        <f t="shared" si="0"/>
        <v>19.600000000000001</v>
      </c>
    </row>
    <row r="75" spans="1:9" x14ac:dyDescent="0.25">
      <c r="A75" s="59" t="s">
        <v>143</v>
      </c>
      <c r="B75" s="60">
        <v>26.7</v>
      </c>
      <c r="C75" s="63">
        <v>20.2</v>
      </c>
      <c r="D75" s="63">
        <v>19.7</v>
      </c>
      <c r="E75" s="61">
        <v>18</v>
      </c>
      <c r="F75" s="61">
        <v>18.2</v>
      </c>
      <c r="G75" s="61">
        <v>23.7</v>
      </c>
      <c r="H75" s="61">
        <v>21</v>
      </c>
      <c r="I75" s="41">
        <f t="shared" si="0"/>
        <v>20.95</v>
      </c>
    </row>
    <row r="76" spans="1:9" x14ac:dyDescent="0.25">
      <c r="A76" s="59" t="s">
        <v>144</v>
      </c>
      <c r="B76" s="60">
        <v>26.3</v>
      </c>
      <c r="C76" s="63">
        <v>19.399999999999999</v>
      </c>
      <c r="D76" s="63">
        <v>18.7</v>
      </c>
      <c r="E76" s="61">
        <v>17.600000000000001</v>
      </c>
      <c r="F76" s="61">
        <v>17.7</v>
      </c>
      <c r="G76" s="61">
        <v>21.1</v>
      </c>
      <c r="H76" s="61">
        <v>20.2</v>
      </c>
      <c r="I76" s="41">
        <f t="shared" si="0"/>
        <v>19.399999999999999</v>
      </c>
    </row>
    <row r="77" spans="1:9" x14ac:dyDescent="0.25">
      <c r="A77" s="59" t="s">
        <v>145</v>
      </c>
      <c r="B77" s="60">
        <v>24.6</v>
      </c>
      <c r="C77" s="63">
        <v>19.600000000000001</v>
      </c>
      <c r="D77" s="63">
        <v>18.8</v>
      </c>
      <c r="E77" s="61">
        <v>18</v>
      </c>
      <c r="F77" s="61">
        <v>17</v>
      </c>
      <c r="G77" s="61">
        <v>22.4</v>
      </c>
      <c r="H77" s="61">
        <v>20.100000000000001</v>
      </c>
      <c r="I77" s="41">
        <f t="shared" ref="I77:I121" si="1">AVERAGE(F77:G77)</f>
        <v>19.7</v>
      </c>
    </row>
    <row r="78" spans="1:9" x14ac:dyDescent="0.25">
      <c r="A78" s="59" t="s">
        <v>146</v>
      </c>
      <c r="B78" s="60">
        <v>23.4</v>
      </c>
      <c r="C78" s="63">
        <v>19.2</v>
      </c>
      <c r="D78" s="63">
        <v>19.100000000000001</v>
      </c>
      <c r="E78" s="61">
        <v>17.100000000000001</v>
      </c>
      <c r="F78" s="61">
        <v>18</v>
      </c>
      <c r="G78" s="61">
        <v>22.8</v>
      </c>
      <c r="H78" s="61">
        <v>19.8</v>
      </c>
      <c r="I78" s="41">
        <f t="shared" si="1"/>
        <v>20.399999999999999</v>
      </c>
    </row>
    <row r="79" spans="1:9" x14ac:dyDescent="0.25">
      <c r="A79" s="59" t="s">
        <v>147</v>
      </c>
      <c r="B79" s="60">
        <v>23.2</v>
      </c>
      <c r="C79" s="63">
        <v>19.5</v>
      </c>
      <c r="D79" s="63">
        <v>17.899999999999999</v>
      </c>
      <c r="E79" s="61">
        <v>15.7</v>
      </c>
      <c r="F79" s="61">
        <v>17</v>
      </c>
      <c r="G79" s="61">
        <v>21.5</v>
      </c>
      <c r="H79" s="61">
        <v>19.399999999999999</v>
      </c>
      <c r="I79" s="41">
        <f t="shared" si="1"/>
        <v>19.25</v>
      </c>
    </row>
    <row r="80" spans="1:9" x14ac:dyDescent="0.25">
      <c r="A80" s="59" t="s">
        <v>148</v>
      </c>
      <c r="B80" s="60">
        <v>23.8</v>
      </c>
      <c r="C80" s="63">
        <v>19.3</v>
      </c>
      <c r="D80" s="63">
        <v>18.8</v>
      </c>
      <c r="E80" s="61">
        <v>16</v>
      </c>
      <c r="F80" s="61">
        <v>18.2</v>
      </c>
      <c r="G80" s="61">
        <v>22.6</v>
      </c>
      <c r="H80" s="61">
        <v>19.8</v>
      </c>
      <c r="I80" s="41">
        <f t="shared" si="1"/>
        <v>20.399999999999999</v>
      </c>
    </row>
    <row r="81" spans="1:9" x14ac:dyDescent="0.25">
      <c r="A81" s="59" t="s">
        <v>149</v>
      </c>
      <c r="B81" s="60">
        <v>23.9</v>
      </c>
      <c r="C81" s="63">
        <v>19.5</v>
      </c>
      <c r="D81" s="63">
        <v>18.2</v>
      </c>
      <c r="E81" s="61">
        <v>15.6</v>
      </c>
      <c r="F81" s="61">
        <v>16.899999999999999</v>
      </c>
      <c r="G81" s="61">
        <v>23</v>
      </c>
      <c r="H81" s="61">
        <v>19.7</v>
      </c>
      <c r="I81" s="41">
        <f t="shared" si="1"/>
        <v>19.95</v>
      </c>
    </row>
    <row r="82" spans="1:9" x14ac:dyDescent="0.25">
      <c r="A82" s="59" t="s">
        <v>150</v>
      </c>
      <c r="B82" s="60">
        <v>23.5</v>
      </c>
      <c r="C82" s="63">
        <v>19.2</v>
      </c>
      <c r="D82" s="63">
        <v>18.8</v>
      </c>
      <c r="E82" s="61">
        <v>15.3</v>
      </c>
      <c r="F82" s="61">
        <v>18.399999999999999</v>
      </c>
      <c r="G82" s="61">
        <v>23.3</v>
      </c>
      <c r="H82" s="61">
        <v>19.7</v>
      </c>
      <c r="I82" s="41">
        <f t="shared" si="1"/>
        <v>20.85</v>
      </c>
    </row>
    <row r="83" spans="1:9" x14ac:dyDescent="0.25">
      <c r="A83" s="59" t="s">
        <v>151</v>
      </c>
      <c r="B83" s="60">
        <v>24.7</v>
      </c>
      <c r="C83" s="63">
        <v>19.399999999999999</v>
      </c>
      <c r="D83" s="63">
        <v>18.399999999999999</v>
      </c>
      <c r="E83" s="61">
        <v>15.4</v>
      </c>
      <c r="F83" s="61">
        <v>18.2</v>
      </c>
      <c r="G83" s="61">
        <v>21.6</v>
      </c>
      <c r="H83" s="61">
        <v>19.8</v>
      </c>
      <c r="I83" s="41">
        <f t="shared" si="1"/>
        <v>19.899999999999999</v>
      </c>
    </row>
    <row r="84" spans="1:9" x14ac:dyDescent="0.25">
      <c r="A84" s="59" t="s">
        <v>152</v>
      </c>
      <c r="B84" s="60">
        <v>25.4</v>
      </c>
      <c r="C84" s="63">
        <v>18.8</v>
      </c>
      <c r="D84" s="63">
        <v>18.5</v>
      </c>
      <c r="E84" s="61">
        <v>15.4</v>
      </c>
      <c r="F84" s="61">
        <v>17.2</v>
      </c>
      <c r="G84" s="61">
        <v>23.4</v>
      </c>
      <c r="H84" s="61">
        <v>19.7</v>
      </c>
      <c r="I84" s="41">
        <f t="shared" si="1"/>
        <v>20.299999999999997</v>
      </c>
    </row>
    <row r="85" spans="1:9" x14ac:dyDescent="0.25">
      <c r="A85" s="59" t="s">
        <v>153</v>
      </c>
      <c r="B85" s="60">
        <v>24.5</v>
      </c>
      <c r="C85" s="63">
        <v>18.600000000000001</v>
      </c>
      <c r="D85" s="63">
        <v>17.7</v>
      </c>
      <c r="E85" s="61">
        <v>14.9</v>
      </c>
      <c r="F85" s="61">
        <v>16.7</v>
      </c>
      <c r="G85" s="61">
        <v>22</v>
      </c>
      <c r="H85" s="61">
        <v>19.2</v>
      </c>
      <c r="I85" s="41">
        <f t="shared" si="1"/>
        <v>19.350000000000001</v>
      </c>
    </row>
    <row r="86" spans="1:9" x14ac:dyDescent="0.25">
      <c r="A86" s="59" t="s">
        <v>154</v>
      </c>
      <c r="B86" s="60">
        <v>23.8</v>
      </c>
      <c r="C86" s="63">
        <v>18.899999999999999</v>
      </c>
      <c r="D86" s="63">
        <v>18.5</v>
      </c>
      <c r="E86" s="61">
        <v>14.2</v>
      </c>
      <c r="F86" s="61">
        <v>18.600000000000001</v>
      </c>
      <c r="G86" s="61">
        <v>22.7</v>
      </c>
      <c r="H86" s="61">
        <v>19.5</v>
      </c>
      <c r="I86" s="41">
        <f t="shared" si="1"/>
        <v>20.65</v>
      </c>
    </row>
    <row r="87" spans="1:9" x14ac:dyDescent="0.25">
      <c r="A87" s="59" t="s">
        <v>155</v>
      </c>
      <c r="B87" s="60">
        <v>24.6</v>
      </c>
      <c r="C87" s="63">
        <v>17.2</v>
      </c>
      <c r="D87" s="63">
        <v>17.7</v>
      </c>
      <c r="E87" s="61">
        <v>13.8</v>
      </c>
      <c r="F87" s="61">
        <v>17.3</v>
      </c>
      <c r="G87" s="61">
        <v>22.7</v>
      </c>
      <c r="H87" s="61">
        <v>18.600000000000001</v>
      </c>
      <c r="I87" s="41">
        <f t="shared" si="1"/>
        <v>20</v>
      </c>
    </row>
    <row r="88" spans="1:9" x14ac:dyDescent="0.25">
      <c r="A88" s="59" t="s">
        <v>156</v>
      </c>
      <c r="B88" s="60">
        <v>23.3</v>
      </c>
      <c r="C88" s="63">
        <v>18.100000000000001</v>
      </c>
      <c r="D88" s="63">
        <v>17</v>
      </c>
      <c r="E88" s="61">
        <v>13.3</v>
      </c>
      <c r="F88" s="61">
        <v>16.600000000000001</v>
      </c>
      <c r="G88" s="61">
        <v>21.6</v>
      </c>
      <c r="H88" s="61">
        <v>18.5</v>
      </c>
      <c r="I88" s="41">
        <f t="shared" si="1"/>
        <v>19.100000000000001</v>
      </c>
    </row>
    <row r="89" spans="1:9" x14ac:dyDescent="0.25">
      <c r="A89" s="59" t="s">
        <v>157</v>
      </c>
      <c r="B89" s="60">
        <v>23.8</v>
      </c>
      <c r="C89" s="63">
        <v>18.2</v>
      </c>
      <c r="D89" s="63">
        <v>16.100000000000001</v>
      </c>
      <c r="E89" s="61">
        <v>13</v>
      </c>
      <c r="F89" s="61">
        <v>15.4</v>
      </c>
      <c r="G89" s="61">
        <v>20.6</v>
      </c>
      <c r="H89" s="61">
        <v>18.2</v>
      </c>
      <c r="I89" s="41">
        <f t="shared" si="1"/>
        <v>18</v>
      </c>
    </row>
    <row r="90" spans="1:9" x14ac:dyDescent="0.25">
      <c r="A90" s="59" t="s">
        <v>158</v>
      </c>
      <c r="B90" s="60">
        <v>22</v>
      </c>
      <c r="C90" s="63">
        <v>17.3</v>
      </c>
      <c r="D90" s="63">
        <v>15.8</v>
      </c>
      <c r="E90" s="61">
        <v>13.7</v>
      </c>
      <c r="F90" s="61">
        <v>15.3</v>
      </c>
      <c r="G90" s="61">
        <v>18.600000000000001</v>
      </c>
      <c r="H90" s="61">
        <v>17.399999999999999</v>
      </c>
      <c r="I90" s="41">
        <f t="shared" si="1"/>
        <v>16.950000000000003</v>
      </c>
    </row>
    <row r="91" spans="1:9" x14ac:dyDescent="0.25">
      <c r="A91" s="59" t="s">
        <v>159</v>
      </c>
      <c r="B91" s="60">
        <v>22.6</v>
      </c>
      <c r="C91" s="63">
        <v>18.2</v>
      </c>
      <c r="D91" s="63">
        <v>16.7</v>
      </c>
      <c r="E91" s="61">
        <v>13.3</v>
      </c>
      <c r="F91" s="61">
        <v>16.100000000000001</v>
      </c>
      <c r="G91" s="61">
        <v>21.2</v>
      </c>
      <c r="H91" s="61">
        <v>18.3</v>
      </c>
      <c r="I91" s="41">
        <f t="shared" si="1"/>
        <v>18.649999999999999</v>
      </c>
    </row>
    <row r="92" spans="1:9" x14ac:dyDescent="0.25">
      <c r="A92" s="59" t="s">
        <v>160</v>
      </c>
      <c r="B92" s="60">
        <v>22.7</v>
      </c>
      <c r="C92" s="63">
        <v>18.5</v>
      </c>
      <c r="D92" s="63">
        <v>16.2</v>
      </c>
      <c r="E92" s="61">
        <v>13.2</v>
      </c>
      <c r="F92" s="61">
        <v>15.8</v>
      </c>
      <c r="G92" s="61">
        <v>19.899999999999999</v>
      </c>
      <c r="H92" s="61">
        <v>18.2</v>
      </c>
      <c r="I92" s="41">
        <f t="shared" si="1"/>
        <v>17.850000000000001</v>
      </c>
    </row>
    <row r="93" spans="1:9" x14ac:dyDescent="0.25">
      <c r="A93" s="59" t="s">
        <v>161</v>
      </c>
      <c r="B93" s="60">
        <v>20.9</v>
      </c>
      <c r="C93" s="63">
        <v>18.2</v>
      </c>
      <c r="D93" s="63">
        <v>16.399999999999999</v>
      </c>
      <c r="E93" s="61">
        <v>12.8</v>
      </c>
      <c r="F93" s="61">
        <v>16</v>
      </c>
      <c r="G93" s="61">
        <v>20.7</v>
      </c>
      <c r="H93" s="61">
        <v>17.899999999999999</v>
      </c>
      <c r="I93" s="41">
        <f t="shared" si="1"/>
        <v>18.350000000000001</v>
      </c>
    </row>
    <row r="94" spans="1:9" x14ac:dyDescent="0.25">
      <c r="A94" s="59" t="s">
        <v>162</v>
      </c>
      <c r="B94" s="60">
        <v>21.4</v>
      </c>
      <c r="C94" s="63">
        <v>18.7</v>
      </c>
      <c r="D94" s="63">
        <v>16.899999999999999</v>
      </c>
      <c r="E94" s="61">
        <v>12.6</v>
      </c>
      <c r="F94" s="61">
        <v>15.6</v>
      </c>
      <c r="G94" s="61">
        <v>23.2</v>
      </c>
      <c r="H94" s="61">
        <v>18.399999999999999</v>
      </c>
      <c r="I94" s="41">
        <f t="shared" si="1"/>
        <v>19.399999999999999</v>
      </c>
    </row>
    <row r="95" spans="1:9" x14ac:dyDescent="0.25">
      <c r="A95" s="59" t="s">
        <v>163</v>
      </c>
      <c r="B95" s="60">
        <v>21</v>
      </c>
      <c r="C95" s="63">
        <v>18.399999999999999</v>
      </c>
      <c r="D95" s="63">
        <v>15.8</v>
      </c>
      <c r="E95" s="61">
        <v>12.2</v>
      </c>
      <c r="F95" s="61">
        <v>15.1</v>
      </c>
      <c r="G95" s="61">
        <v>20.6</v>
      </c>
      <c r="H95" s="61">
        <v>17.7</v>
      </c>
      <c r="I95" s="41">
        <f t="shared" si="1"/>
        <v>17.850000000000001</v>
      </c>
    </row>
    <row r="96" spans="1:9" x14ac:dyDescent="0.25">
      <c r="A96" s="59" t="s">
        <v>164</v>
      </c>
      <c r="B96" s="60">
        <v>21.2</v>
      </c>
      <c r="C96" s="63">
        <v>18.8</v>
      </c>
      <c r="D96" s="63">
        <v>16.600000000000001</v>
      </c>
      <c r="E96" s="61">
        <v>13.7</v>
      </c>
      <c r="F96" s="61">
        <v>15.5</v>
      </c>
      <c r="G96" s="61">
        <v>21.1</v>
      </c>
      <c r="H96" s="61">
        <v>18.3</v>
      </c>
      <c r="I96" s="41">
        <f t="shared" si="1"/>
        <v>18.3</v>
      </c>
    </row>
    <row r="97" spans="1:9" x14ac:dyDescent="0.25">
      <c r="A97" s="59" t="s">
        <v>165</v>
      </c>
      <c r="B97" s="60">
        <v>21.5</v>
      </c>
      <c r="C97" s="63">
        <v>18.3</v>
      </c>
      <c r="D97" s="63">
        <v>15</v>
      </c>
      <c r="E97" s="61">
        <v>10.8</v>
      </c>
      <c r="F97" s="61">
        <v>14.7</v>
      </c>
      <c r="G97" s="61">
        <v>19.7</v>
      </c>
      <c r="H97" s="61">
        <v>17.399999999999999</v>
      </c>
      <c r="I97" s="41">
        <f t="shared" si="1"/>
        <v>17.2</v>
      </c>
    </row>
    <row r="98" spans="1:9" x14ac:dyDescent="0.25">
      <c r="A98" s="59" t="s">
        <v>166</v>
      </c>
      <c r="B98" s="60">
        <v>20.9</v>
      </c>
      <c r="C98" s="63">
        <v>17.7</v>
      </c>
      <c r="D98" s="63">
        <v>15</v>
      </c>
      <c r="E98" s="61">
        <v>10.3</v>
      </c>
      <c r="F98" s="61">
        <v>15</v>
      </c>
      <c r="G98" s="61">
        <v>19.7</v>
      </c>
      <c r="H98" s="61">
        <v>17.100000000000001</v>
      </c>
      <c r="I98" s="41">
        <f t="shared" si="1"/>
        <v>17.350000000000001</v>
      </c>
    </row>
    <row r="99" spans="1:9" x14ac:dyDescent="0.25">
      <c r="A99" s="59" t="s">
        <v>167</v>
      </c>
      <c r="B99" s="60">
        <v>22.2</v>
      </c>
      <c r="C99" s="63">
        <v>16.3</v>
      </c>
      <c r="D99" s="63">
        <v>13.8</v>
      </c>
      <c r="E99" s="61">
        <v>10.5</v>
      </c>
      <c r="F99" s="61">
        <v>12.7</v>
      </c>
      <c r="G99" s="61">
        <v>18.899999999999999</v>
      </c>
      <c r="H99" s="61">
        <v>16.2</v>
      </c>
      <c r="I99" s="41">
        <f t="shared" si="1"/>
        <v>15.799999999999999</v>
      </c>
    </row>
    <row r="100" spans="1:9" x14ac:dyDescent="0.25">
      <c r="A100" s="59" t="s">
        <v>168</v>
      </c>
      <c r="B100" s="60">
        <v>20.399999999999999</v>
      </c>
      <c r="C100" s="63">
        <v>16.7</v>
      </c>
      <c r="D100" s="63">
        <v>13.9</v>
      </c>
      <c r="E100" s="61">
        <v>10.1</v>
      </c>
      <c r="F100" s="61">
        <v>13</v>
      </c>
      <c r="G100" s="61">
        <v>19.399999999999999</v>
      </c>
      <c r="H100" s="61">
        <v>16.100000000000001</v>
      </c>
      <c r="I100" s="41">
        <f t="shared" si="1"/>
        <v>16.2</v>
      </c>
    </row>
    <row r="101" spans="1:9" x14ac:dyDescent="0.25">
      <c r="A101" s="59" t="s">
        <v>169</v>
      </c>
      <c r="B101" s="60">
        <v>19.2</v>
      </c>
      <c r="C101" s="63">
        <v>17.2</v>
      </c>
      <c r="D101" s="63">
        <v>13.5</v>
      </c>
      <c r="E101" s="61">
        <v>9.1</v>
      </c>
      <c r="F101" s="61">
        <v>11.7</v>
      </c>
      <c r="G101" s="61">
        <v>21.2</v>
      </c>
      <c r="H101" s="61">
        <v>16</v>
      </c>
      <c r="I101" s="41">
        <f t="shared" si="1"/>
        <v>16.45</v>
      </c>
    </row>
    <row r="102" spans="1:9" x14ac:dyDescent="0.25">
      <c r="A102" s="59" t="s">
        <v>170</v>
      </c>
      <c r="B102" s="60">
        <v>18</v>
      </c>
      <c r="C102" s="63">
        <v>17.399999999999999</v>
      </c>
      <c r="D102" s="63">
        <v>13</v>
      </c>
      <c r="E102" s="61">
        <v>8.8000000000000007</v>
      </c>
      <c r="F102" s="61">
        <v>12.1</v>
      </c>
      <c r="G102" s="61">
        <v>19</v>
      </c>
      <c r="H102" s="61">
        <v>15.7</v>
      </c>
      <c r="I102" s="41">
        <f t="shared" si="1"/>
        <v>15.55</v>
      </c>
    </row>
    <row r="103" spans="1:9" x14ac:dyDescent="0.25">
      <c r="A103" s="59" t="s">
        <v>171</v>
      </c>
      <c r="B103" s="60">
        <v>17.7</v>
      </c>
      <c r="C103" s="63">
        <v>16.600000000000001</v>
      </c>
      <c r="D103" s="63">
        <v>12.7</v>
      </c>
      <c r="E103" s="61">
        <v>7.2</v>
      </c>
      <c r="F103" s="61">
        <v>12.8</v>
      </c>
      <c r="G103" s="61">
        <v>18.399999999999999</v>
      </c>
      <c r="H103" s="61">
        <v>15.1</v>
      </c>
      <c r="I103" s="41">
        <f t="shared" si="1"/>
        <v>15.6</v>
      </c>
    </row>
    <row r="104" spans="1:9" x14ac:dyDescent="0.25">
      <c r="A104" s="59" t="s">
        <v>172</v>
      </c>
      <c r="B104" s="60">
        <v>19.5</v>
      </c>
      <c r="C104" s="63">
        <v>15.9</v>
      </c>
      <c r="D104" s="63">
        <v>13.4</v>
      </c>
      <c r="E104" s="61">
        <v>9.5</v>
      </c>
      <c r="F104" s="61">
        <v>12.8</v>
      </c>
      <c r="G104" s="61">
        <v>18.8</v>
      </c>
      <c r="H104" s="61">
        <v>15.4</v>
      </c>
      <c r="I104" s="41">
        <f t="shared" si="1"/>
        <v>15.8</v>
      </c>
    </row>
    <row r="105" spans="1:9" x14ac:dyDescent="0.25">
      <c r="A105" s="59" t="s">
        <v>173</v>
      </c>
      <c r="B105" s="60">
        <v>18.100000000000001</v>
      </c>
      <c r="C105" s="63">
        <v>16.2</v>
      </c>
      <c r="D105" s="63">
        <v>12.7</v>
      </c>
      <c r="E105" s="61">
        <v>8.5</v>
      </c>
      <c r="F105" s="61">
        <v>13.2</v>
      </c>
      <c r="G105" s="61">
        <v>16.5</v>
      </c>
      <c r="H105" s="61">
        <v>15</v>
      </c>
      <c r="I105" s="41">
        <f t="shared" si="1"/>
        <v>14.85</v>
      </c>
    </row>
    <row r="106" spans="1:9" x14ac:dyDescent="0.25">
      <c r="A106" s="59" t="s">
        <v>174</v>
      </c>
      <c r="B106" s="60">
        <v>17.7</v>
      </c>
      <c r="C106" s="63">
        <v>15.6</v>
      </c>
      <c r="D106" s="63">
        <v>12.8</v>
      </c>
      <c r="E106" s="61">
        <v>9.6999999999999993</v>
      </c>
      <c r="F106" s="61">
        <v>11.9</v>
      </c>
      <c r="G106" s="61">
        <v>17.7</v>
      </c>
      <c r="H106" s="61">
        <v>14.8</v>
      </c>
      <c r="I106" s="41">
        <f t="shared" si="1"/>
        <v>14.8</v>
      </c>
    </row>
    <row r="107" spans="1:9" x14ac:dyDescent="0.25">
      <c r="A107" s="59" t="s">
        <v>175</v>
      </c>
      <c r="B107" s="60">
        <v>18.8</v>
      </c>
      <c r="C107" s="63">
        <v>15.5</v>
      </c>
      <c r="D107" s="63">
        <v>12.7</v>
      </c>
      <c r="E107" s="61">
        <v>9.4</v>
      </c>
      <c r="F107" s="61">
        <v>11.9</v>
      </c>
      <c r="G107" s="61">
        <v>17.8</v>
      </c>
      <c r="H107" s="61">
        <v>14.9</v>
      </c>
      <c r="I107" s="41">
        <f t="shared" si="1"/>
        <v>14.850000000000001</v>
      </c>
    </row>
    <row r="108" spans="1:9" x14ac:dyDescent="0.25">
      <c r="A108" s="59" t="s">
        <v>176</v>
      </c>
      <c r="B108" s="60">
        <v>17.100000000000001</v>
      </c>
      <c r="C108" s="63">
        <v>14.7</v>
      </c>
      <c r="D108" s="63">
        <v>13.3</v>
      </c>
      <c r="E108" s="61">
        <v>10.3</v>
      </c>
      <c r="F108" s="61">
        <v>12.2</v>
      </c>
      <c r="G108" s="61">
        <v>18.2</v>
      </c>
      <c r="H108" s="61">
        <v>14.5</v>
      </c>
      <c r="I108" s="41">
        <f t="shared" si="1"/>
        <v>15.2</v>
      </c>
    </row>
    <row r="109" spans="1:9" x14ac:dyDescent="0.25">
      <c r="A109" s="59" t="s">
        <v>177</v>
      </c>
      <c r="B109" s="60">
        <v>18.600000000000001</v>
      </c>
      <c r="C109" s="63">
        <v>14.8</v>
      </c>
      <c r="D109" s="63">
        <v>12.8</v>
      </c>
      <c r="E109" s="61">
        <v>10.4</v>
      </c>
      <c r="F109" s="61">
        <v>12.5</v>
      </c>
      <c r="G109" s="61">
        <v>15.8</v>
      </c>
      <c r="H109" s="61">
        <v>14.6</v>
      </c>
      <c r="I109" s="41">
        <f t="shared" si="1"/>
        <v>14.15</v>
      </c>
    </row>
    <row r="110" spans="1:9" x14ac:dyDescent="0.25">
      <c r="A110" s="59" t="s">
        <v>178</v>
      </c>
      <c r="B110" s="60">
        <v>16.899999999999999</v>
      </c>
      <c r="C110" s="63">
        <v>15</v>
      </c>
      <c r="D110" s="63">
        <v>12.6</v>
      </c>
      <c r="E110" s="61">
        <v>10.5</v>
      </c>
      <c r="F110" s="61">
        <v>11.7</v>
      </c>
      <c r="G110" s="61">
        <v>16.399999999999999</v>
      </c>
      <c r="H110" s="61">
        <v>14.3</v>
      </c>
      <c r="I110" s="41">
        <f t="shared" si="1"/>
        <v>14.049999999999999</v>
      </c>
    </row>
    <row r="111" spans="1:9" x14ac:dyDescent="0.25">
      <c r="A111" s="59" t="s">
        <v>179</v>
      </c>
      <c r="B111" s="60">
        <v>17.8</v>
      </c>
      <c r="C111" s="63">
        <v>14.4</v>
      </c>
      <c r="D111" s="63">
        <v>13.3</v>
      </c>
      <c r="E111" s="61">
        <v>9.8000000000000007</v>
      </c>
      <c r="F111" s="61">
        <v>13.2</v>
      </c>
      <c r="G111" s="61">
        <v>17.399999999999999</v>
      </c>
      <c r="H111" s="61">
        <v>14.5</v>
      </c>
      <c r="I111" s="41">
        <f t="shared" si="1"/>
        <v>15.299999999999999</v>
      </c>
    </row>
    <row r="112" spans="1:9" x14ac:dyDescent="0.25">
      <c r="A112" s="59" t="s">
        <v>180</v>
      </c>
      <c r="B112" s="60">
        <v>17.8</v>
      </c>
      <c r="C112" s="63">
        <v>16.8</v>
      </c>
      <c r="D112" s="63">
        <v>12.7</v>
      </c>
      <c r="E112" s="61">
        <v>8.4</v>
      </c>
      <c r="F112" s="61">
        <v>13.1</v>
      </c>
      <c r="G112" s="61">
        <v>17</v>
      </c>
      <c r="H112" s="61">
        <v>15.2</v>
      </c>
      <c r="I112" s="41">
        <f t="shared" si="1"/>
        <v>15.05</v>
      </c>
    </row>
    <row r="113" spans="1:11" x14ac:dyDescent="0.25">
      <c r="A113" s="59" t="s">
        <v>181</v>
      </c>
      <c r="B113" s="60">
        <v>16.8</v>
      </c>
      <c r="C113" s="63">
        <v>14.9</v>
      </c>
      <c r="D113" s="63">
        <v>12.5</v>
      </c>
      <c r="E113" s="61">
        <v>8.3000000000000007</v>
      </c>
      <c r="F113" s="61">
        <v>12.3</v>
      </c>
      <c r="G113" s="61">
        <v>17.2</v>
      </c>
      <c r="H113" s="61">
        <v>14.2</v>
      </c>
      <c r="I113" s="41">
        <f t="shared" si="1"/>
        <v>14.75</v>
      </c>
    </row>
    <row r="114" spans="1:11" x14ac:dyDescent="0.25">
      <c r="A114" s="59" t="s">
        <v>182</v>
      </c>
      <c r="B114" s="60">
        <v>15.2</v>
      </c>
      <c r="C114" s="63">
        <v>15.7</v>
      </c>
      <c r="D114" s="63">
        <v>12.2</v>
      </c>
      <c r="E114" s="61">
        <v>7.4</v>
      </c>
      <c r="F114" s="61">
        <v>12.3</v>
      </c>
      <c r="G114" s="61">
        <v>17.8</v>
      </c>
      <c r="H114" s="61">
        <v>14.2</v>
      </c>
      <c r="I114" s="41">
        <f t="shared" si="1"/>
        <v>15.05</v>
      </c>
    </row>
    <row r="115" spans="1:11" x14ac:dyDescent="0.25">
      <c r="A115" s="59" t="s">
        <v>183</v>
      </c>
      <c r="B115" s="60">
        <v>17.100000000000001</v>
      </c>
      <c r="C115" s="63">
        <v>15.3</v>
      </c>
      <c r="D115" s="63">
        <v>12.8</v>
      </c>
      <c r="E115" s="61">
        <v>7.5</v>
      </c>
      <c r="F115" s="61">
        <v>12.9</v>
      </c>
      <c r="G115" s="61">
        <v>18.8</v>
      </c>
      <c r="H115" s="61">
        <v>14.5</v>
      </c>
      <c r="I115" s="41">
        <f t="shared" si="1"/>
        <v>15.850000000000001</v>
      </c>
    </row>
    <row r="116" spans="1:11" x14ac:dyDescent="0.25">
      <c r="A116" s="59" t="s">
        <v>184</v>
      </c>
      <c r="B116" s="60">
        <v>16.100000000000001</v>
      </c>
      <c r="C116" s="63">
        <v>15.5</v>
      </c>
      <c r="D116" s="63">
        <v>13.1</v>
      </c>
      <c r="E116" s="61">
        <v>8.4</v>
      </c>
      <c r="F116" s="61">
        <v>13.2</v>
      </c>
      <c r="G116" s="61">
        <v>18</v>
      </c>
      <c r="H116" s="61">
        <v>14.6</v>
      </c>
      <c r="I116" s="41">
        <f t="shared" si="1"/>
        <v>15.6</v>
      </c>
    </row>
    <row r="117" spans="1:11" x14ac:dyDescent="0.25">
      <c r="A117" s="59" t="s">
        <v>185</v>
      </c>
      <c r="B117" s="60">
        <v>17.2</v>
      </c>
      <c r="C117" s="63">
        <v>16.100000000000001</v>
      </c>
      <c r="D117" s="63">
        <v>13.1</v>
      </c>
      <c r="E117" s="61">
        <v>8.1999999999999993</v>
      </c>
      <c r="F117" s="61">
        <v>13.7</v>
      </c>
      <c r="G117" s="61">
        <v>17.899999999999999</v>
      </c>
      <c r="H117" s="61">
        <v>15</v>
      </c>
      <c r="I117" s="41">
        <f t="shared" si="1"/>
        <v>15.799999999999999</v>
      </c>
    </row>
    <row r="118" spans="1:11" x14ac:dyDescent="0.25">
      <c r="A118" s="59" t="s">
        <v>186</v>
      </c>
      <c r="B118" s="60">
        <v>17.3</v>
      </c>
      <c r="C118" s="63">
        <v>16.5</v>
      </c>
      <c r="D118" s="63">
        <v>12.3</v>
      </c>
      <c r="E118" s="61">
        <v>7.9</v>
      </c>
      <c r="F118" s="61">
        <v>12.8</v>
      </c>
      <c r="G118" s="61">
        <v>16.7</v>
      </c>
      <c r="H118" s="61">
        <v>14.9</v>
      </c>
      <c r="I118" s="41">
        <f t="shared" si="1"/>
        <v>14.75</v>
      </c>
    </row>
    <row r="119" spans="1:11" x14ac:dyDescent="0.25">
      <c r="A119" s="59" t="s">
        <v>187</v>
      </c>
      <c r="B119" s="60">
        <v>15.1</v>
      </c>
      <c r="C119" s="63">
        <v>15.9</v>
      </c>
      <c r="D119" s="63">
        <v>12.5</v>
      </c>
      <c r="E119" s="61">
        <v>7.4</v>
      </c>
      <c r="F119" s="61">
        <v>12.6</v>
      </c>
      <c r="G119" s="61">
        <v>17.899999999999999</v>
      </c>
      <c r="H119" s="61">
        <v>14.4</v>
      </c>
      <c r="I119" s="41">
        <f t="shared" si="1"/>
        <v>15.25</v>
      </c>
    </row>
    <row r="120" spans="1:11" x14ac:dyDescent="0.25">
      <c r="A120" s="59" t="s">
        <v>188</v>
      </c>
      <c r="B120" s="60">
        <v>16.7</v>
      </c>
      <c r="C120" s="63">
        <v>16.600000000000001</v>
      </c>
      <c r="D120" s="63">
        <v>11.8</v>
      </c>
      <c r="E120" s="61">
        <v>6.5</v>
      </c>
      <c r="F120" s="61">
        <v>12</v>
      </c>
      <c r="G120" s="61">
        <v>17.5</v>
      </c>
      <c r="H120" s="61">
        <v>14.6</v>
      </c>
      <c r="I120" s="41">
        <f t="shared" si="1"/>
        <v>14.75</v>
      </c>
    </row>
    <row r="121" spans="1:11" x14ac:dyDescent="0.25">
      <c r="A121" s="59" t="s">
        <v>189</v>
      </c>
      <c r="B121" s="60">
        <v>16.8</v>
      </c>
      <c r="C121" s="63">
        <v>15.6</v>
      </c>
      <c r="D121" s="63">
        <v>12.6</v>
      </c>
      <c r="E121" s="61">
        <v>7.3</v>
      </c>
      <c r="F121" s="61">
        <v>11.9</v>
      </c>
      <c r="G121" s="61">
        <v>19.3</v>
      </c>
      <c r="H121" s="61">
        <v>14.5</v>
      </c>
      <c r="I121" s="41">
        <f t="shared" si="1"/>
        <v>15.600000000000001</v>
      </c>
    </row>
    <row r="122" spans="1:11" x14ac:dyDescent="0.25">
      <c r="A122" s="59">
        <v>42795</v>
      </c>
      <c r="J122" s="3">
        <f>Kredithürde!K4</f>
        <v>6.7</v>
      </c>
      <c r="K122" s="3">
        <f>Kredithürde!J4</f>
        <v>18.3</v>
      </c>
    </row>
    <row r="123" spans="1:11" x14ac:dyDescent="0.25">
      <c r="A123" s="59">
        <v>42887</v>
      </c>
      <c r="F123" s="3"/>
      <c r="J123" s="3">
        <f>Kredithürde!K5</f>
        <v>7.3</v>
      </c>
      <c r="K123" s="3">
        <f>Kredithürde!J5</f>
        <v>19</v>
      </c>
    </row>
    <row r="124" spans="1:11" x14ac:dyDescent="0.25">
      <c r="A124" s="59">
        <v>42979</v>
      </c>
      <c r="F124" s="3"/>
      <c r="J124" s="3">
        <f>Kredithürde!K6</f>
        <v>4.7</v>
      </c>
      <c r="K124" s="3">
        <f>Kredithürde!J6</f>
        <v>15</v>
      </c>
    </row>
    <row r="125" spans="1:11" x14ac:dyDescent="0.25">
      <c r="A125" s="59">
        <v>43070</v>
      </c>
      <c r="F125" s="3"/>
      <c r="J125" s="3">
        <f>Kredithürde!K7</f>
        <v>3.8</v>
      </c>
      <c r="K125" s="3">
        <f>Kredithürde!J7</f>
        <v>15.4</v>
      </c>
    </row>
    <row r="126" spans="1:11" x14ac:dyDescent="0.25">
      <c r="A126" s="59">
        <v>43160</v>
      </c>
      <c r="F126" s="3"/>
      <c r="J126" s="3">
        <f>Kredithürde!K8</f>
        <v>3.6</v>
      </c>
      <c r="K126" s="3">
        <f>Kredithürde!J8</f>
        <v>11.7</v>
      </c>
    </row>
    <row r="127" spans="1:11" x14ac:dyDescent="0.25">
      <c r="A127" s="59">
        <v>43252</v>
      </c>
      <c r="F127" s="3"/>
      <c r="J127" s="3">
        <f>Kredithürde!K9</f>
        <v>6.6</v>
      </c>
      <c r="K127" s="3">
        <f>Kredithürde!J9</f>
        <v>14.3</v>
      </c>
    </row>
    <row r="128" spans="1:11" x14ac:dyDescent="0.25">
      <c r="A128" s="59">
        <v>43344</v>
      </c>
      <c r="F128" s="3"/>
      <c r="J128" s="3">
        <f>Kredithürde!K10</f>
        <v>6.8</v>
      </c>
      <c r="K128" s="3">
        <f>Kredithürde!J10</f>
        <v>12.2</v>
      </c>
    </row>
    <row r="129" spans="1:11" x14ac:dyDescent="0.25">
      <c r="A129" s="59">
        <v>43435</v>
      </c>
      <c r="F129" s="3"/>
      <c r="J129" s="3">
        <f>Kredithürde!K11</f>
        <v>4.9000000000000004</v>
      </c>
      <c r="K129" s="3">
        <f>Kredithürde!J11</f>
        <v>15.9</v>
      </c>
    </row>
    <row r="130" spans="1:11" x14ac:dyDescent="0.25">
      <c r="A130" s="59">
        <v>43525</v>
      </c>
      <c r="F130" s="3"/>
      <c r="J130" s="3">
        <f>Kredithürde!K12</f>
        <v>4.7</v>
      </c>
      <c r="K130" s="3">
        <f>Kredithürde!J12</f>
        <v>16.3</v>
      </c>
    </row>
    <row r="131" spans="1:11" x14ac:dyDescent="0.25">
      <c r="A131" s="59">
        <v>43617</v>
      </c>
      <c r="F131" s="3"/>
      <c r="J131" s="3">
        <f>Kredithürde!K13</f>
        <v>7.2</v>
      </c>
      <c r="K131" s="3">
        <f>Kredithürde!J13</f>
        <v>13.2</v>
      </c>
    </row>
    <row r="132" spans="1:11" x14ac:dyDescent="0.25">
      <c r="A132" s="59">
        <v>43709</v>
      </c>
      <c r="F132" s="3"/>
      <c r="J132" s="3">
        <f>Kredithürde!K14</f>
        <v>10.9</v>
      </c>
      <c r="K132" s="3">
        <f>Kredithürde!J14</f>
        <v>15</v>
      </c>
    </row>
    <row r="133" spans="1:11" x14ac:dyDescent="0.25">
      <c r="A133" s="59">
        <v>43800</v>
      </c>
      <c r="F133" s="3"/>
      <c r="J133" s="3">
        <f>Kredithürde!K15</f>
        <v>10.1</v>
      </c>
      <c r="K133" s="3">
        <f>Kredithürde!J15</f>
        <v>16.600000000000001</v>
      </c>
    </row>
    <row r="134" spans="1:11" x14ac:dyDescent="0.25">
      <c r="A134" s="59">
        <v>43891</v>
      </c>
      <c r="F134" s="3"/>
      <c r="J134" s="3">
        <f>Kredithürde!K16</f>
        <v>10.199999999999999</v>
      </c>
      <c r="K134" s="3">
        <f>Kredithürde!J16</f>
        <v>17.3</v>
      </c>
    </row>
    <row r="135" spans="1:11" x14ac:dyDescent="0.25">
      <c r="A135" s="59">
        <v>43983</v>
      </c>
      <c r="F135" s="3"/>
      <c r="J135" s="3">
        <f>Kredithürde!K17</f>
        <v>16.2</v>
      </c>
      <c r="K135" s="3">
        <f>Kredithürde!J17</f>
        <v>20.399999999999999</v>
      </c>
    </row>
    <row r="136" spans="1:11" x14ac:dyDescent="0.25">
      <c r="A136" s="59">
        <v>44075</v>
      </c>
      <c r="J136" s="3">
        <f>Kredithürde!K18</f>
        <v>14.7</v>
      </c>
      <c r="K136" s="3">
        <f>Kredithürde!J18</f>
        <v>21.5</v>
      </c>
    </row>
    <row r="137" spans="1:11" x14ac:dyDescent="0.25">
      <c r="A137" s="59">
        <v>44166</v>
      </c>
      <c r="J137" s="3">
        <f>Kredithürde!K19</f>
        <v>19.5</v>
      </c>
      <c r="K137" s="3">
        <f>Kredithürde!J19</f>
        <v>21.9</v>
      </c>
    </row>
    <row r="138" spans="1:11" x14ac:dyDescent="0.25">
      <c r="A138" s="59">
        <v>44256</v>
      </c>
      <c r="J138" s="3">
        <f>Kredithürde!K20</f>
        <v>11.9</v>
      </c>
      <c r="K138" s="3">
        <f>Kredithürde!J20</f>
        <v>22.4</v>
      </c>
    </row>
    <row r="139" spans="1:11" x14ac:dyDescent="0.25">
      <c r="A139" s="59">
        <v>44348</v>
      </c>
      <c r="J139" s="3">
        <f>Kredithürde!K21</f>
        <v>13.2</v>
      </c>
      <c r="K139" s="3">
        <f>Kredithürde!J21</f>
        <v>18.399999999999999</v>
      </c>
    </row>
    <row r="140" spans="1:11" x14ac:dyDescent="0.25">
      <c r="A140" s="59">
        <v>44440</v>
      </c>
      <c r="J140" s="3">
        <f>Kredithürde!K22</f>
        <v>12.9</v>
      </c>
      <c r="K140" s="3">
        <f>Kredithürde!J22</f>
        <v>20.100000000000001</v>
      </c>
    </row>
    <row r="141" spans="1:11" x14ac:dyDescent="0.25">
      <c r="A141" s="59">
        <v>44531</v>
      </c>
      <c r="J141" s="3">
        <f>Kredithürde!K23</f>
        <v>8</v>
      </c>
      <c r="K141" s="3">
        <f>Kredithürde!J23</f>
        <v>18.899999999999999</v>
      </c>
    </row>
    <row r="142" spans="1:11" x14ac:dyDescent="0.25">
      <c r="A142" s="59">
        <v>44621</v>
      </c>
      <c r="J142" s="3">
        <f>Kredithürde!K24</f>
        <v>14.2</v>
      </c>
      <c r="K142" s="3">
        <f>Kredithürde!J24</f>
        <v>17.7</v>
      </c>
    </row>
    <row r="143" spans="1:11" x14ac:dyDescent="0.25">
      <c r="A143" s="59">
        <v>44713</v>
      </c>
      <c r="J143" s="3">
        <f>Kredithürde!K25</f>
        <v>13.5</v>
      </c>
      <c r="K143" s="3">
        <f>Kredithürde!J25</f>
        <v>20.8</v>
      </c>
    </row>
    <row r="144" spans="1:11" x14ac:dyDescent="0.25">
      <c r="A144" s="59">
        <v>44805</v>
      </c>
      <c r="J144" s="3">
        <f>Kredithürde!K26</f>
        <v>11.2</v>
      </c>
      <c r="K144" s="3">
        <f>Kredithürde!J26</f>
        <v>27.9</v>
      </c>
    </row>
    <row r="145" spans="1:11" x14ac:dyDescent="0.25">
      <c r="A145" s="59">
        <v>44896</v>
      </c>
      <c r="J145" s="3">
        <f>Kredithürde!K27</f>
        <v>24.3</v>
      </c>
      <c r="K145" s="3">
        <f>Kredithürde!J27</f>
        <v>31.3</v>
      </c>
    </row>
    <row r="146" spans="1:11" x14ac:dyDescent="0.25">
      <c r="A146" s="59">
        <v>44986</v>
      </c>
      <c r="J146" s="3">
        <f>Kredithürde!K28</f>
        <v>14.5</v>
      </c>
      <c r="K146" s="3">
        <f>Kredithürde!J28</f>
        <v>25.5</v>
      </c>
    </row>
    <row r="147" spans="1:11" x14ac:dyDescent="0.25">
      <c r="A147" s="59">
        <v>45078</v>
      </c>
      <c r="J147" s="3">
        <f>Kredithürde!K29</f>
        <v>17.899999999999999</v>
      </c>
      <c r="K147" s="3">
        <f>Kredithürde!J29</f>
        <v>25.6</v>
      </c>
    </row>
    <row r="148" spans="1:11" x14ac:dyDescent="0.25">
      <c r="A148" s="59">
        <v>45170</v>
      </c>
      <c r="J148" s="3">
        <f>Kredithürde!K30</f>
        <v>21.3</v>
      </c>
      <c r="K148" s="3">
        <f>Kredithürde!J30</f>
        <v>31.7</v>
      </c>
    </row>
    <row r="149" spans="1:11" x14ac:dyDescent="0.25">
      <c r="A149" s="59">
        <v>45261</v>
      </c>
      <c r="J149" s="3">
        <f>Kredithürde!K31</f>
        <v>20.399999999999999</v>
      </c>
      <c r="K149" s="3">
        <f>Kredithürde!J31</f>
        <v>28.8</v>
      </c>
    </row>
    <row r="150" spans="1:11" x14ac:dyDescent="0.25">
      <c r="A150" s="59">
        <v>45352</v>
      </c>
      <c r="J150" s="3">
        <f>Kredithürde!K32</f>
        <v>20.7</v>
      </c>
      <c r="K150" s="3">
        <f>Kredithürde!J32</f>
        <v>26.3</v>
      </c>
    </row>
    <row r="151" spans="1:11" x14ac:dyDescent="0.25">
      <c r="A151" s="59">
        <v>45444</v>
      </c>
      <c r="J151" s="3">
        <f>Kredithürde!K33</f>
        <v>25.8</v>
      </c>
      <c r="K151" s="3">
        <f>Kredithürde!J33</f>
        <v>27.8</v>
      </c>
    </row>
    <row r="152" spans="1:11" x14ac:dyDescent="0.25">
      <c r="A152" s="59">
        <v>45536</v>
      </c>
      <c r="J152" s="3">
        <f>Kredithürde!K34</f>
        <v>34.5</v>
      </c>
      <c r="K152" s="3">
        <f>Kredithürde!J34</f>
        <v>31.5</v>
      </c>
    </row>
    <row r="153" spans="1:11" x14ac:dyDescent="0.25">
      <c r="A153" s="59">
        <v>45627</v>
      </c>
      <c r="J153" s="3">
        <f>Kredithürde!K35</f>
        <v>31.9</v>
      </c>
      <c r="K153" s="3">
        <f>Kredithürde!J35</f>
        <v>32</v>
      </c>
    </row>
    <row r="154" spans="1:11" x14ac:dyDescent="0.25">
      <c r="A154" s="59">
        <v>45717</v>
      </c>
      <c r="J154" s="3">
        <f>Kredithürde!K36</f>
        <v>23.6</v>
      </c>
      <c r="K154" s="3">
        <f>Kredithürde!J36</f>
        <v>33.799999999999997</v>
      </c>
    </row>
    <row r="155" spans="1:11" x14ac:dyDescent="0.25">
      <c r="A155" s="59">
        <v>45809</v>
      </c>
      <c r="J155" s="3">
        <f>Kredithürde!K37</f>
        <v>21.5</v>
      </c>
      <c r="K155" s="3">
        <f>Kredithürde!J37</f>
        <v>35.200000000000003</v>
      </c>
    </row>
  </sheetData>
  <mergeCells count="1">
    <mergeCell ref="D10:G10"/>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740E-5BD1-4E5F-95AE-A983B273860A}">
  <dimension ref="A1:BZ64"/>
  <sheetViews>
    <sheetView topLeftCell="Q1" zoomScale="96" zoomScaleNormal="96" workbookViewId="0">
      <selection activeCell="AM69" sqref="AM69"/>
    </sheetView>
  </sheetViews>
  <sheetFormatPr baseColWidth="10" defaultColWidth="11" defaultRowHeight="14.25" x14ac:dyDescent="0.2"/>
  <cols>
    <col min="1" max="7" width="11" style="1"/>
    <col min="8" max="8" width="5.375" style="1" customWidth="1"/>
    <col min="9" max="22" width="11" style="1"/>
    <col min="23" max="27" width="0" style="1" hidden="1" customWidth="1"/>
    <col min="28"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223">
        <v>45992</v>
      </c>
      <c r="BM2" s="223"/>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hidden="1" x14ac:dyDescent="0.2">
      <c r="A4" s="2">
        <v>42795</v>
      </c>
      <c r="B4" s="3">
        <f>'Input ifo'!B4</f>
        <v>32.1</v>
      </c>
      <c r="C4" s="3">
        <f>'Input ifo'!F4</f>
        <v>35</v>
      </c>
      <c r="D4" s="3">
        <f t="shared" ref="D4:D38" si="0">AVERAGE($B$4:$B$44)</f>
        <v>23.661111111111111</v>
      </c>
      <c r="E4" s="3">
        <f>AVERAGE($C$4:$C$44)</f>
        <v>32.022222222222219</v>
      </c>
      <c r="F4" s="3"/>
      <c r="G4" s="3"/>
      <c r="H4" s="3"/>
      <c r="I4" s="2">
        <f t="shared" ref="I4:I36" si="1">A4</f>
        <v>42795</v>
      </c>
      <c r="J4" s="3">
        <f>'Input ifo'!E4</f>
        <v>18.3</v>
      </c>
      <c r="K4" s="3">
        <f>'Input ifo'!I4</f>
        <v>6.7</v>
      </c>
      <c r="L4" s="3">
        <f>AVERAGE($J$4:$J$44)</f>
        <v>22.538888888888881</v>
      </c>
      <c r="M4" s="3">
        <f>AVERAGE($K$4:$K$44)</f>
        <v>14.694444444444445</v>
      </c>
      <c r="N4" s="3"/>
      <c r="O4" s="3"/>
      <c r="Q4" s="2">
        <f t="shared" ref="Q4:Q36" si="2">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45627</v>
      </c>
      <c r="BL4" s="18"/>
      <c r="BM4" s="19">
        <f>EDATE(BK4,3)</f>
        <v>45717</v>
      </c>
      <c r="BN4" s="19">
        <f>EDATE(BM4,3)</f>
        <v>45809</v>
      </c>
      <c r="BO4" s="19">
        <f>EDATE(BN4,3)</f>
        <v>45901</v>
      </c>
      <c r="BP4" s="19">
        <f>EDATE(BO4,3)</f>
        <v>45992</v>
      </c>
    </row>
    <row r="5" spans="1:75" ht="18.75" hidden="1" thickBot="1" x14ac:dyDescent="0.3">
      <c r="A5" s="2">
        <v>42887</v>
      </c>
      <c r="B5" s="3">
        <f>'Input ifo'!B5</f>
        <v>29.9</v>
      </c>
      <c r="C5" s="3">
        <f>'Input ifo'!F5</f>
        <v>35.200000000000003</v>
      </c>
      <c r="D5" s="3">
        <f t="shared" si="0"/>
        <v>23.661111111111111</v>
      </c>
      <c r="E5" s="3">
        <f t="shared" ref="E5:E36" si="3">AVERAGE($C$4:$C$44)</f>
        <v>32.022222222222219</v>
      </c>
      <c r="F5" s="36">
        <f>ABS(B5-B4)</f>
        <v>2.2000000000000028</v>
      </c>
      <c r="G5" s="36">
        <f>ABS(C5-C4)</f>
        <v>0.20000000000000284</v>
      </c>
      <c r="H5" s="3"/>
      <c r="I5" s="2">
        <f t="shared" si="1"/>
        <v>42887</v>
      </c>
      <c r="J5" s="3">
        <f>'Input ifo'!E5</f>
        <v>19</v>
      </c>
      <c r="K5" s="3">
        <f>'Input ifo'!I5</f>
        <v>7.3</v>
      </c>
      <c r="L5" s="3">
        <f t="shared" ref="L5:L39" si="4">AVERAGE($J$4:$J$44)</f>
        <v>22.538888888888881</v>
      </c>
      <c r="M5" s="3">
        <f t="shared" ref="M5:M39" si="5">AVERAGE($K$4:$K$44)</f>
        <v>14.694444444444445</v>
      </c>
      <c r="N5" s="36">
        <f>ABS(J5-J4)</f>
        <v>0.69999999999999929</v>
      </c>
      <c r="O5" s="36">
        <f>ABS(K5-K4)</f>
        <v>0.59999999999999964</v>
      </c>
      <c r="Q5" s="2">
        <f t="shared" si="2"/>
        <v>42887</v>
      </c>
      <c r="R5" s="3">
        <f>'Input ifo'!M5</f>
        <v>15.9</v>
      </c>
      <c r="S5" s="3">
        <f>'Input ifo'!U5</f>
        <v>9.8000000000000007</v>
      </c>
      <c r="T5" s="3">
        <f>'Input ifo'!AC5</f>
        <v>14.9</v>
      </c>
      <c r="U5" s="3">
        <f>'Input ifo'!AK5</f>
        <v>19.899999999999999</v>
      </c>
      <c r="V5" s="3">
        <f>'Input ifo'!AS5</f>
        <v>24.2</v>
      </c>
      <c r="W5" s="36">
        <f>ABS(R5-R4)</f>
        <v>0.90000000000000036</v>
      </c>
      <c r="X5" s="36">
        <f t="shared" ref="X5:AA20" si="6">ABS(S5-S4)</f>
        <v>2.7999999999999989</v>
      </c>
      <c r="Y5" s="36">
        <f t="shared" si="6"/>
        <v>2.5999999999999996</v>
      </c>
      <c r="Z5" s="36">
        <f t="shared" si="6"/>
        <v>4.2000000000000028</v>
      </c>
      <c r="AA5" s="36">
        <f t="shared" si="6"/>
        <v>2.5</v>
      </c>
      <c r="AC5" s="2">
        <f t="shared" ref="AC5:AC36" si="7">Q5</f>
        <v>42887</v>
      </c>
      <c r="AD5" s="3">
        <f>'Input ifo'!Q5</f>
        <v>4.7</v>
      </c>
      <c r="AE5" s="3">
        <f>'Input ifo'!Y5</f>
        <v>15.7</v>
      </c>
      <c r="AF5" s="3">
        <f>'Input ifo'!AG5</f>
        <v>4.5999999999999996</v>
      </c>
      <c r="AG5" s="3">
        <f>'Input ifo'!AO5</f>
        <v>0</v>
      </c>
      <c r="AH5" s="3">
        <f>'Input ifo'!AW5</f>
        <v>13.8</v>
      </c>
      <c r="AI5" s="36">
        <f>ABS(AD5-AD4)</f>
        <v>0.80000000000000027</v>
      </c>
      <c r="AJ5" s="36">
        <f t="shared" ref="AJ5:AM20" si="8">ABS(AE5-AE4)</f>
        <v>8.8000000000000007</v>
      </c>
      <c r="AK5" s="36">
        <f t="shared" si="8"/>
        <v>0.19999999999999929</v>
      </c>
      <c r="AL5" s="36">
        <f t="shared" si="8"/>
        <v>0</v>
      </c>
      <c r="AM5" s="36">
        <f t="shared" si="8"/>
        <v>1.8000000000000007</v>
      </c>
      <c r="AQ5" s="5"/>
      <c r="AR5" s="5"/>
      <c r="AS5" s="5"/>
      <c r="AT5" s="5"/>
      <c r="AU5" s="5"/>
      <c r="AV5" s="5"/>
      <c r="AW5" s="5"/>
      <c r="BG5" s="8"/>
      <c r="BH5" s="9"/>
      <c r="BI5" s="9"/>
      <c r="BJ5" s="9"/>
      <c r="BK5" s="9"/>
      <c r="BL5" s="9"/>
      <c r="BM5" s="9"/>
      <c r="BN5" s="9"/>
      <c r="BO5" s="9"/>
      <c r="BP5" s="9"/>
      <c r="BQ5" s="9"/>
      <c r="BR5" s="9"/>
      <c r="BS5" s="9"/>
      <c r="BT5" s="148"/>
      <c r="BU5" s="148"/>
      <c r="BV5" s="148"/>
      <c r="BW5" s="148"/>
    </row>
    <row r="6" spans="1:75" ht="16.5" hidden="1" thickTop="1" thickBot="1" x14ac:dyDescent="0.3">
      <c r="A6" s="2">
        <v>42979</v>
      </c>
      <c r="B6" s="3">
        <f>'Input ifo'!B6</f>
        <v>29.5</v>
      </c>
      <c r="C6" s="3">
        <f>'Input ifo'!F6</f>
        <v>36</v>
      </c>
      <c r="D6" s="3">
        <f t="shared" si="0"/>
        <v>23.661111111111111</v>
      </c>
      <c r="E6" s="3">
        <f t="shared" si="3"/>
        <v>32.022222222222219</v>
      </c>
      <c r="F6" s="36">
        <f>ABS(B6-B5)</f>
        <v>0.39999999999999858</v>
      </c>
      <c r="G6" s="36">
        <f t="shared" ref="G6:G39" si="9">ABS(C6-C5)</f>
        <v>0.79999999999999716</v>
      </c>
      <c r="H6" s="3"/>
      <c r="I6" s="2">
        <f t="shared" si="1"/>
        <v>42979</v>
      </c>
      <c r="J6" s="3">
        <f>'Input ifo'!E6</f>
        <v>15</v>
      </c>
      <c r="K6" s="3">
        <f>'Input ifo'!I6</f>
        <v>4.7</v>
      </c>
      <c r="L6" s="3">
        <f t="shared" si="4"/>
        <v>22.538888888888881</v>
      </c>
      <c r="M6" s="3">
        <f t="shared" si="5"/>
        <v>14.694444444444445</v>
      </c>
      <c r="N6" s="36">
        <f t="shared" ref="N6:O21" si="10">ABS(J6-J5)</f>
        <v>4</v>
      </c>
      <c r="O6" s="36">
        <f t="shared" si="10"/>
        <v>2.5999999999999996</v>
      </c>
      <c r="Q6" s="2">
        <f t="shared" si="2"/>
        <v>42979</v>
      </c>
      <c r="R6" s="3">
        <f>'Input ifo'!M6</f>
        <v>14.8</v>
      </c>
      <c r="S6" s="3">
        <f>'Input ifo'!U6</f>
        <v>12.3</v>
      </c>
      <c r="T6" s="3">
        <f>'Input ifo'!AC6</f>
        <v>9.8000000000000007</v>
      </c>
      <c r="U6" s="3">
        <f>'Input ifo'!AK6</f>
        <v>21.8</v>
      </c>
      <c r="V6" s="3">
        <f>'Input ifo'!AS6</f>
        <v>15.9</v>
      </c>
      <c r="W6" s="36">
        <f t="shared" ref="W6:AA21" si="11">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M21" si="12">ABS(AD6-AD5)</f>
        <v>1.5</v>
      </c>
      <c r="AJ6" s="36">
        <f t="shared" si="8"/>
        <v>6.5</v>
      </c>
      <c r="AK6" s="36">
        <f t="shared" si="8"/>
        <v>1.2999999999999998</v>
      </c>
      <c r="AL6" s="36">
        <f t="shared" si="8"/>
        <v>2.7</v>
      </c>
      <c r="AM6" s="36">
        <f t="shared" si="8"/>
        <v>7.5000000000000009</v>
      </c>
      <c r="AQ6" s="5"/>
      <c r="AR6" s="5"/>
      <c r="AS6" s="5"/>
      <c r="AT6" s="5"/>
      <c r="AU6" s="5"/>
      <c r="AV6" s="5"/>
      <c r="AW6" s="5"/>
      <c r="BG6" s="10"/>
      <c r="BH6" s="11"/>
      <c r="BI6" s="12"/>
      <c r="BJ6" s="13"/>
      <c r="BK6" s="226" t="s">
        <v>60</v>
      </c>
      <c r="BL6" s="226"/>
      <c r="BM6" s="227"/>
      <c r="BN6" s="227"/>
      <c r="BO6" s="227"/>
      <c r="BP6" s="227"/>
      <c r="BQ6" s="150"/>
      <c r="BR6" s="9"/>
      <c r="BS6" s="9"/>
      <c r="BT6" s="14" t="s">
        <v>43</v>
      </c>
      <c r="BU6" s="15" t="s">
        <v>44</v>
      </c>
      <c r="BV6" s="148"/>
      <c r="BW6" s="148"/>
    </row>
    <row r="7" spans="1:75" ht="15.75" hidden="1" thickTop="1" x14ac:dyDescent="0.25">
      <c r="A7" s="2">
        <v>43070</v>
      </c>
      <c r="B7" s="3">
        <f>'Input ifo'!B7</f>
        <v>28.4</v>
      </c>
      <c r="C7" s="3">
        <f>'Input ifo'!F7</f>
        <v>38.6</v>
      </c>
      <c r="D7" s="3">
        <f t="shared" si="0"/>
        <v>23.661111111111111</v>
      </c>
      <c r="E7" s="3">
        <f t="shared" si="3"/>
        <v>32.022222222222219</v>
      </c>
      <c r="F7" s="36">
        <f t="shared" ref="F7:F35" si="13">ABS(B7-B6)</f>
        <v>1.1000000000000014</v>
      </c>
      <c r="G7" s="36">
        <f t="shared" si="9"/>
        <v>2.6000000000000014</v>
      </c>
      <c r="H7" s="3"/>
      <c r="I7" s="2">
        <f t="shared" si="1"/>
        <v>43070</v>
      </c>
      <c r="J7" s="3">
        <f>'Input ifo'!E7</f>
        <v>15.4</v>
      </c>
      <c r="K7" s="3">
        <f>'Input ifo'!I7</f>
        <v>3.8</v>
      </c>
      <c r="L7" s="3">
        <f t="shared" si="4"/>
        <v>22.538888888888881</v>
      </c>
      <c r="M7" s="3">
        <f t="shared" si="5"/>
        <v>14.694444444444445</v>
      </c>
      <c r="N7" s="36">
        <f t="shared" si="10"/>
        <v>0.40000000000000036</v>
      </c>
      <c r="O7" s="36">
        <f t="shared" si="10"/>
        <v>0.90000000000000036</v>
      </c>
      <c r="Q7" s="2">
        <f t="shared" si="2"/>
        <v>43070</v>
      </c>
      <c r="R7" s="3">
        <f>'Input ifo'!M7</f>
        <v>13.7</v>
      </c>
      <c r="S7" s="3">
        <f>'Input ifo'!U7</f>
        <v>9.5</v>
      </c>
      <c r="T7" s="3">
        <f>'Input ifo'!AC7</f>
        <v>11.9</v>
      </c>
      <c r="U7" s="3">
        <f>'Input ifo'!AK7</f>
        <v>21.2</v>
      </c>
      <c r="V7" s="3">
        <f>'Input ifo'!AS7</f>
        <v>18.100000000000001</v>
      </c>
      <c r="W7" s="36">
        <f t="shared" si="11"/>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2"/>
        <v>1.9000000000000001</v>
      </c>
      <c r="AJ7" s="36">
        <f t="shared" si="8"/>
        <v>6.6</v>
      </c>
      <c r="AK7" s="36">
        <f t="shared" si="8"/>
        <v>0</v>
      </c>
      <c r="AL7" s="36">
        <f t="shared" si="8"/>
        <v>3</v>
      </c>
      <c r="AM7" s="36">
        <f t="shared" si="8"/>
        <v>0.29999999999999982</v>
      </c>
      <c r="AQ7" s="5"/>
      <c r="AR7" s="5"/>
      <c r="AS7" s="5"/>
      <c r="AT7" s="5"/>
      <c r="AU7" s="5"/>
      <c r="AV7" s="5"/>
      <c r="AW7" s="5"/>
      <c r="BG7" s="228" t="s">
        <v>57</v>
      </c>
      <c r="BH7" s="229"/>
      <c r="BI7" s="230"/>
      <c r="BJ7" s="16"/>
      <c r="BK7" s="18" t="str">
        <f>"Q"&amp;TEXT(MONTH(BK4)/3,0)&amp;"/"&amp;RIGHT(TEXT(YEAR(BK4),0),2)</f>
        <v>Q4/24</v>
      </c>
      <c r="BL7" s="18"/>
      <c r="BM7" s="19" t="str">
        <f t="shared" ref="BM7:BP7" si="14">"Q"&amp;TEXT(MONTH(BM4)/3,0)&amp;"/"&amp;RIGHT(TEXT(YEAR(BM4),0),2)</f>
        <v>Q1/25</v>
      </c>
      <c r="BN7" s="19" t="str">
        <f t="shared" si="14"/>
        <v>Q2/25</v>
      </c>
      <c r="BO7" s="80" t="str">
        <f t="shared" si="14"/>
        <v>Q3/25</v>
      </c>
      <c r="BP7" s="120" t="str">
        <f t="shared" si="14"/>
        <v>Q4/25</v>
      </c>
      <c r="BQ7" s="122"/>
      <c r="BR7" s="120" t="s">
        <v>53</v>
      </c>
      <c r="BS7" s="83" t="s">
        <v>54</v>
      </c>
      <c r="BT7" s="14" t="s">
        <v>45</v>
      </c>
      <c r="BU7" s="15" t="s">
        <v>46</v>
      </c>
      <c r="BV7" s="20" t="s">
        <v>47</v>
      </c>
      <c r="BW7" s="148"/>
    </row>
    <row r="8" spans="1:75" ht="15" hidden="1" x14ac:dyDescent="0.25">
      <c r="A8" s="2">
        <v>43160</v>
      </c>
      <c r="B8" s="3">
        <f>'Input ifo'!B8</f>
        <v>29.7</v>
      </c>
      <c r="C8" s="3">
        <f>'Input ifo'!F8</f>
        <v>35.1</v>
      </c>
      <c r="D8" s="3">
        <f t="shared" si="0"/>
        <v>23.661111111111111</v>
      </c>
      <c r="E8" s="3">
        <f t="shared" si="3"/>
        <v>32.022222222222219</v>
      </c>
      <c r="F8" s="36">
        <f t="shared" si="13"/>
        <v>1.3000000000000007</v>
      </c>
      <c r="G8" s="36">
        <f t="shared" si="9"/>
        <v>3.5</v>
      </c>
      <c r="H8" s="3"/>
      <c r="I8" s="2">
        <f t="shared" si="1"/>
        <v>43160</v>
      </c>
      <c r="J8" s="3">
        <f>'Input ifo'!E8</f>
        <v>11.7</v>
      </c>
      <c r="K8" s="3">
        <f>'Input ifo'!I8</f>
        <v>3.6</v>
      </c>
      <c r="L8" s="3">
        <f t="shared" si="4"/>
        <v>22.538888888888881</v>
      </c>
      <c r="M8" s="3">
        <f t="shared" si="5"/>
        <v>14.694444444444445</v>
      </c>
      <c r="N8" s="36">
        <f t="shared" si="10"/>
        <v>3.7000000000000011</v>
      </c>
      <c r="O8" s="36">
        <f>ABS(K8-K7)</f>
        <v>0.19999999999999973</v>
      </c>
      <c r="Q8" s="2">
        <f t="shared" si="2"/>
        <v>43160</v>
      </c>
      <c r="R8" s="3">
        <f>'Input ifo'!M8</f>
        <v>13.6</v>
      </c>
      <c r="S8" s="3">
        <f>'Input ifo'!U8</f>
        <v>4.9000000000000004</v>
      </c>
      <c r="T8" s="3">
        <f>'Input ifo'!AC8</f>
        <v>9</v>
      </c>
      <c r="U8" s="3">
        <f>'Input ifo'!AK8</f>
        <v>14</v>
      </c>
      <c r="V8" s="3">
        <f>'Input ifo'!AS8</f>
        <v>12.3</v>
      </c>
      <c r="W8" s="36">
        <f t="shared" si="11"/>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2"/>
        <v>1</v>
      </c>
      <c r="AJ8" s="36">
        <f t="shared" si="8"/>
        <v>4.0999999999999996</v>
      </c>
      <c r="AK8" s="36">
        <f t="shared" si="8"/>
        <v>2.2999999999999998</v>
      </c>
      <c r="AL8" s="36">
        <f t="shared" si="8"/>
        <v>5.6000000000000005</v>
      </c>
      <c r="AM8" s="36">
        <f t="shared" si="8"/>
        <v>1.2999999999999998</v>
      </c>
      <c r="AQ8" s="5"/>
      <c r="AR8" s="5"/>
      <c r="AS8" s="5"/>
      <c r="AT8" s="5"/>
      <c r="AU8" s="5"/>
      <c r="AV8" s="5"/>
      <c r="AW8" s="5"/>
      <c r="BG8" s="21" t="s">
        <v>50</v>
      </c>
      <c r="BH8" s="21"/>
      <c r="BI8" s="21"/>
      <c r="BJ8" s="22"/>
      <c r="BK8" s="25"/>
      <c r="BL8" s="23"/>
      <c r="BM8" s="24"/>
      <c r="BN8" s="24"/>
      <c r="BO8" s="24"/>
      <c r="BP8" s="81"/>
      <c r="BQ8" s="23"/>
      <c r="BR8" s="81"/>
      <c r="BS8" s="81"/>
      <c r="BT8" s="72"/>
      <c r="BU8" s="73"/>
      <c r="BV8" s="148"/>
      <c r="BW8" s="72"/>
    </row>
    <row r="9" spans="1:75" ht="15" hidden="1" thickBot="1" x14ac:dyDescent="0.25">
      <c r="A9" s="2">
        <v>43252</v>
      </c>
      <c r="B9" s="3">
        <f>'Input ifo'!B9</f>
        <v>27.7</v>
      </c>
      <c r="C9" s="3">
        <f>'Input ifo'!F9</f>
        <v>38.1</v>
      </c>
      <c r="D9" s="3">
        <f t="shared" si="0"/>
        <v>23.661111111111111</v>
      </c>
      <c r="E9" s="3">
        <f t="shared" si="3"/>
        <v>32.022222222222219</v>
      </c>
      <c r="F9" s="36">
        <f t="shared" si="13"/>
        <v>2</v>
      </c>
      <c r="G9" s="36">
        <f t="shared" si="9"/>
        <v>3</v>
      </c>
      <c r="H9" s="3"/>
      <c r="I9" s="2">
        <f t="shared" si="1"/>
        <v>43252</v>
      </c>
      <c r="J9" s="3">
        <f>'Input ifo'!E9</f>
        <v>14.3</v>
      </c>
      <c r="K9" s="3">
        <f>'Input ifo'!I9</f>
        <v>6.6</v>
      </c>
      <c r="L9" s="3">
        <f t="shared" si="4"/>
        <v>22.538888888888881</v>
      </c>
      <c r="M9" s="3">
        <f t="shared" si="5"/>
        <v>14.694444444444445</v>
      </c>
      <c r="N9" s="36">
        <f t="shared" si="10"/>
        <v>2.6000000000000014</v>
      </c>
      <c r="O9" s="36">
        <f t="shared" si="10"/>
        <v>2.9999999999999996</v>
      </c>
      <c r="Q9" s="2">
        <f t="shared" si="2"/>
        <v>43252</v>
      </c>
      <c r="R9" s="3">
        <f>'Input ifo'!M9</f>
        <v>13.3</v>
      </c>
      <c r="S9" s="3">
        <f>'Input ifo'!U9</f>
        <v>7.8</v>
      </c>
      <c r="T9" s="3">
        <f>'Input ifo'!AC9</f>
        <v>13</v>
      </c>
      <c r="U9" s="3">
        <f>'Input ifo'!AK9</f>
        <v>15.4</v>
      </c>
      <c r="V9" s="3">
        <f>'Input ifo'!AS9</f>
        <v>16.8</v>
      </c>
      <c r="W9" s="36">
        <f t="shared" si="11"/>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2"/>
        <v>3.9000000000000004</v>
      </c>
      <c r="AJ9" s="36">
        <f t="shared" si="8"/>
        <v>7.1000000000000014</v>
      </c>
      <c r="AK9" s="36">
        <f t="shared" si="8"/>
        <v>0.19999999999999929</v>
      </c>
      <c r="AL9" s="36">
        <f t="shared" si="8"/>
        <v>2.2999999999999989</v>
      </c>
      <c r="AM9" s="36">
        <f t="shared" si="8"/>
        <v>2.2999999999999998</v>
      </c>
      <c r="AQ9" s="5"/>
      <c r="AR9" s="5"/>
      <c r="AS9" s="5"/>
      <c r="AT9" s="5"/>
      <c r="AU9" s="5"/>
      <c r="AV9" s="5"/>
      <c r="AW9" s="5"/>
      <c r="BG9" s="24"/>
      <c r="BH9" s="84" t="s">
        <v>1</v>
      </c>
      <c r="BI9" s="85" t="s">
        <v>48</v>
      </c>
      <c r="BJ9" s="86"/>
      <c r="BK9" s="87">
        <f>VLOOKUP(BK$4,$Q$4:$V$49,2,FALSE)</f>
        <v>33.4</v>
      </c>
      <c r="BL9" s="87"/>
      <c r="BM9" s="88">
        <f>VLOOKUP(BM$4,$Q$4:$V$49,2,FALSE)</f>
        <v>33.200000000000003</v>
      </c>
      <c r="BN9" s="88">
        <f>VLOOKUP(BN$4,$Q$4:$V$49,2,FALSE)</f>
        <v>35.700000000000003</v>
      </c>
      <c r="BO9" s="88">
        <f>VLOOKUP(BO$4,$Q$4:$V$49,2,FALSE)</f>
        <v>34.5</v>
      </c>
      <c r="BP9" s="89">
        <f>VLOOKUP(BP$4,$Q$4:$V$51,2,FALSE)</f>
        <v>35.1</v>
      </c>
      <c r="BQ9" s="121"/>
      <c r="BR9" s="89">
        <f>BP9-BO9</f>
        <v>0.60000000000000142</v>
      </c>
      <c r="BS9" s="89">
        <f t="shared" ref="BS9:BS22" si="15">BP9-BK9</f>
        <v>1.7000000000000028</v>
      </c>
      <c r="BT9" s="26">
        <f>BR9/BU9</f>
        <v>0.18571428571428614</v>
      </c>
      <c r="BU9" s="27">
        <f>AVERAGE(W$4:W$30)</f>
        <v>3.2307692307692308</v>
      </c>
      <c r="BV9" s="68" t="str">
        <f>IF(ABS(BT9-BT10)&gt;=0.5,"Deutlich!","")</f>
        <v>Deutlich!</v>
      </c>
      <c r="BW9" s="20" t="str">
        <f>IF(BV9="Deutlich!",IF(BT9*BT10&lt;0,"Vorzeichen!",""),"")</f>
        <v/>
      </c>
    </row>
    <row r="10" spans="1:75" ht="15" hidden="1" thickTop="1" x14ac:dyDescent="0.2">
      <c r="A10" s="2">
        <v>43344</v>
      </c>
      <c r="B10" s="3">
        <f>'Input ifo'!B10</f>
        <v>26.8</v>
      </c>
      <c r="C10" s="3">
        <f>'Input ifo'!F10</f>
        <v>34.799999999999997</v>
      </c>
      <c r="D10" s="3">
        <f t="shared" si="0"/>
        <v>23.661111111111111</v>
      </c>
      <c r="E10" s="3">
        <f t="shared" si="3"/>
        <v>32.022222222222219</v>
      </c>
      <c r="F10" s="36">
        <f t="shared" si="13"/>
        <v>0.89999999999999858</v>
      </c>
      <c r="G10" s="36">
        <f t="shared" si="9"/>
        <v>3.3000000000000043</v>
      </c>
      <c r="H10" s="3"/>
      <c r="I10" s="2">
        <f t="shared" si="1"/>
        <v>43344</v>
      </c>
      <c r="J10" s="3">
        <f>'Input ifo'!E10</f>
        <v>12.2</v>
      </c>
      <c r="K10" s="3">
        <f>'Input ifo'!I10</f>
        <v>6.8</v>
      </c>
      <c r="L10" s="3">
        <f t="shared" si="4"/>
        <v>22.538888888888881</v>
      </c>
      <c r="M10" s="3">
        <f t="shared" si="5"/>
        <v>14.694444444444445</v>
      </c>
      <c r="N10" s="36">
        <f t="shared" si="10"/>
        <v>2.1000000000000014</v>
      </c>
      <c r="O10" s="36">
        <f t="shared" si="10"/>
        <v>0.20000000000000018</v>
      </c>
      <c r="Q10" s="2">
        <f t="shared" si="2"/>
        <v>43344</v>
      </c>
      <c r="R10" s="3">
        <f>'Input ifo'!M10</f>
        <v>11.2</v>
      </c>
      <c r="S10" s="3">
        <f>'Input ifo'!U10</f>
        <v>9.6</v>
      </c>
      <c r="T10" s="3">
        <f>'Input ifo'!AC10</f>
        <v>12.8</v>
      </c>
      <c r="U10" s="3">
        <f>'Input ifo'!AK10</f>
        <v>18.399999999999999</v>
      </c>
      <c r="V10" s="3">
        <f>'Input ifo'!AS10</f>
        <v>12.8</v>
      </c>
      <c r="W10" s="36">
        <f t="shared" si="11"/>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2"/>
        <v>1.7999999999999998</v>
      </c>
      <c r="AJ10" s="36">
        <f t="shared" si="8"/>
        <v>11.000000000000002</v>
      </c>
      <c r="AK10" s="36">
        <f t="shared" si="8"/>
        <v>0.69999999999999929</v>
      </c>
      <c r="AL10" s="36">
        <f t="shared" si="8"/>
        <v>1.7999999999999989</v>
      </c>
      <c r="AM10" s="36">
        <f t="shared" si="8"/>
        <v>0.59999999999999964</v>
      </c>
      <c r="AQ10" s="5"/>
      <c r="AR10" s="5"/>
      <c r="AS10" s="5"/>
      <c r="AT10" s="5"/>
      <c r="AU10" s="5"/>
      <c r="AV10" s="5"/>
      <c r="AW10" s="5"/>
      <c r="BG10" s="28"/>
      <c r="BH10" s="96"/>
      <c r="BI10" s="90" t="s">
        <v>49</v>
      </c>
      <c r="BJ10" s="91"/>
      <c r="BK10" s="92">
        <f>VLOOKUP(BK$4,$AC$4:$AH$47,2,FALSE)</f>
        <v>35.5</v>
      </c>
      <c r="BL10" s="93"/>
      <c r="BM10" s="94">
        <f>VLOOKUP(BM$4,$AC$4:$AH$47,2,FALSE)</f>
        <v>20.8</v>
      </c>
      <c r="BN10" s="94">
        <f>VLOOKUP(BN$4,$AC$4:$AH$47,2,FALSE)</f>
        <v>19.600000000000001</v>
      </c>
      <c r="BO10" s="94">
        <f>VLOOKUP(BO$4,$AC$4:$AH$47,2,FALSE)</f>
        <v>15.5</v>
      </c>
      <c r="BP10" s="125">
        <f>VLOOKUP(BP$4,$AC$4:$AH$47,2,FALSE)</f>
        <v>28.3</v>
      </c>
      <c r="BQ10" s="87"/>
      <c r="BR10" s="95">
        <f t="shared" ref="BR10:BR22" si="16">BP10-BO10</f>
        <v>12.8</v>
      </c>
      <c r="BS10" s="95">
        <f t="shared" si="15"/>
        <v>-7.1999999999999993</v>
      </c>
      <c r="BT10" s="26">
        <f>BR10/BU10</f>
        <v>2.1278772378516626</v>
      </c>
      <c r="BU10" s="67">
        <f>AVERAGE(AI$4:AI$30)</f>
        <v>6.0153846153846153</v>
      </c>
      <c r="BV10" s="66"/>
      <c r="BW10" s="20"/>
    </row>
    <row r="11" spans="1:75" ht="15" hidden="1" thickBot="1" x14ac:dyDescent="0.25">
      <c r="A11" s="2">
        <v>43435</v>
      </c>
      <c r="B11" s="3">
        <f>'Input ifo'!B11</f>
        <v>26.3</v>
      </c>
      <c r="C11" s="3">
        <f>'Input ifo'!F11</f>
        <v>32.9</v>
      </c>
      <c r="D11" s="3">
        <f t="shared" si="0"/>
        <v>23.661111111111111</v>
      </c>
      <c r="E11" s="3">
        <f t="shared" si="3"/>
        <v>32.022222222222219</v>
      </c>
      <c r="F11" s="36">
        <f t="shared" si="13"/>
        <v>0.5</v>
      </c>
      <c r="G11" s="36">
        <f t="shared" si="9"/>
        <v>1.8999999999999986</v>
      </c>
      <c r="H11" s="3"/>
      <c r="I11" s="2">
        <f t="shared" si="1"/>
        <v>43435</v>
      </c>
      <c r="J11" s="3">
        <f>'Input ifo'!E11</f>
        <v>15.9</v>
      </c>
      <c r="K11" s="3">
        <f>'Input ifo'!I11</f>
        <v>4.9000000000000004</v>
      </c>
      <c r="L11" s="3">
        <f t="shared" si="4"/>
        <v>22.538888888888881</v>
      </c>
      <c r="M11" s="3">
        <f t="shared" si="5"/>
        <v>14.694444444444445</v>
      </c>
      <c r="N11" s="36">
        <f t="shared" si="10"/>
        <v>3.7000000000000011</v>
      </c>
      <c r="O11" s="36">
        <f t="shared" si="10"/>
        <v>1.8999999999999995</v>
      </c>
      <c r="Q11" s="2">
        <f t="shared" si="2"/>
        <v>43435</v>
      </c>
      <c r="R11" s="3">
        <f>'Input ifo'!M11</f>
        <v>13.6</v>
      </c>
      <c r="S11" s="3">
        <f>'Input ifo'!U11</f>
        <v>7.5</v>
      </c>
      <c r="T11" s="3">
        <f>'Input ifo'!AC11</f>
        <v>13.5</v>
      </c>
      <c r="U11" s="3">
        <f>'Input ifo'!AK11</f>
        <v>18.7</v>
      </c>
      <c r="V11" s="3">
        <f>'Input ifo'!AS11</f>
        <v>19.8</v>
      </c>
      <c r="W11" s="36">
        <f t="shared" si="11"/>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2"/>
        <v>5.3</v>
      </c>
      <c r="AJ11" s="36">
        <f t="shared" si="8"/>
        <v>7.6</v>
      </c>
      <c r="AK11" s="36">
        <f t="shared" si="8"/>
        <v>2.2999999999999998</v>
      </c>
      <c r="AL11" s="36">
        <f t="shared" si="8"/>
        <v>8</v>
      </c>
      <c r="AM11" s="36">
        <f t="shared" si="8"/>
        <v>6.1</v>
      </c>
      <c r="AQ11" s="5"/>
      <c r="AR11" s="5"/>
      <c r="AS11" s="5"/>
      <c r="AT11" s="5"/>
      <c r="AU11" s="5"/>
      <c r="AV11" s="5"/>
      <c r="AW11" s="5"/>
      <c r="BG11" s="24"/>
      <c r="BH11" s="84" t="s">
        <v>2</v>
      </c>
      <c r="BI11" s="85" t="str">
        <f>BI9</f>
        <v>KMU</v>
      </c>
      <c r="BJ11" s="86"/>
      <c r="BK11" s="87">
        <f>VLOOKUP(BK$4,$Q$4:$V$49,3,FALSE)</f>
        <v>24.8</v>
      </c>
      <c r="BL11" s="87"/>
      <c r="BM11" s="88">
        <f>VLOOKUP(BM$4,$Q$4:$V$49,3,FALSE)</f>
        <v>29.6</v>
      </c>
      <c r="BN11" s="88">
        <f>VLOOKUP(BN$4,$Q$4:$V$49,3,FALSE)</f>
        <v>26.8</v>
      </c>
      <c r="BO11" s="88">
        <f>VLOOKUP(BO$4,$Q$4:$V$49,3,FALSE)</f>
        <v>27.6</v>
      </c>
      <c r="BP11" s="89">
        <f>VLOOKUP(BP$4,$Q$4:$V$49,3,FALSE)</f>
        <v>29.6</v>
      </c>
      <c r="BQ11" s="121"/>
      <c r="BR11" s="89">
        <f t="shared" si="16"/>
        <v>2</v>
      </c>
      <c r="BS11" s="89">
        <f t="shared" si="15"/>
        <v>4.8000000000000007</v>
      </c>
      <c r="BT11" s="29">
        <f t="shared" ref="BT11:BT22" si="17">BR11/BU11</f>
        <v>0.66326530612244905</v>
      </c>
      <c r="BU11" s="27">
        <f>AVERAGE(X$4:X$30)</f>
        <v>3.0153846153846149</v>
      </c>
      <c r="BV11" s="20" t="str">
        <f t="shared" ref="BV11:BV15" si="18">IF(ABS(BT11-BT12)&gt;=0.5,"Deutlich!","")</f>
        <v>Deutlich!</v>
      </c>
      <c r="BW11" s="30" t="str">
        <f>IF(BV11="Deutlich!",IF(BT11*BT12&lt;0,"Vorzeichen!",""),"")</f>
        <v>Vorzeichen!</v>
      </c>
    </row>
    <row r="12" spans="1:75" ht="15" hidden="1" thickTop="1" x14ac:dyDescent="0.2">
      <c r="A12" s="2">
        <v>43525</v>
      </c>
      <c r="B12" s="3">
        <f>'Input ifo'!B12</f>
        <v>26.6</v>
      </c>
      <c r="C12" s="3">
        <f>'Input ifo'!F12</f>
        <v>36</v>
      </c>
      <c r="D12" s="3">
        <f t="shared" si="0"/>
        <v>23.661111111111111</v>
      </c>
      <c r="E12" s="3">
        <f t="shared" si="3"/>
        <v>32.022222222222219</v>
      </c>
      <c r="F12" s="36">
        <f t="shared" si="13"/>
        <v>0.30000000000000071</v>
      </c>
      <c r="G12" s="36">
        <f t="shared" si="9"/>
        <v>3.1000000000000014</v>
      </c>
      <c r="H12" s="3"/>
      <c r="I12" s="2">
        <f t="shared" si="1"/>
        <v>43525</v>
      </c>
      <c r="J12" s="3">
        <f>'Input ifo'!E12</f>
        <v>16.3</v>
      </c>
      <c r="K12" s="3">
        <f>'Input ifo'!I12</f>
        <v>4.7</v>
      </c>
      <c r="L12" s="3">
        <f t="shared" si="4"/>
        <v>22.538888888888881</v>
      </c>
      <c r="M12" s="3">
        <f t="shared" si="5"/>
        <v>14.694444444444445</v>
      </c>
      <c r="N12" s="36">
        <f t="shared" si="10"/>
        <v>0.40000000000000036</v>
      </c>
      <c r="O12" s="36">
        <f t="shared" si="10"/>
        <v>0.20000000000000018</v>
      </c>
      <c r="Q12" s="2">
        <f t="shared" si="2"/>
        <v>43525</v>
      </c>
      <c r="R12" s="3">
        <f>'Input ifo'!M12</f>
        <v>14.8</v>
      </c>
      <c r="S12" s="3">
        <f>'Input ifo'!U12</f>
        <v>8.3000000000000007</v>
      </c>
      <c r="T12" s="3">
        <f>'Input ifo'!AC12</f>
        <v>16.899999999999999</v>
      </c>
      <c r="U12" s="3">
        <f>'Input ifo'!AK12</f>
        <v>18.2</v>
      </c>
      <c r="V12" s="3">
        <f>'Input ifo'!AS12</f>
        <v>19.100000000000001</v>
      </c>
      <c r="W12" s="36">
        <f t="shared" si="11"/>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2"/>
        <v>0.60000000000000009</v>
      </c>
      <c r="AJ12" s="36">
        <f t="shared" si="8"/>
        <v>5.2</v>
      </c>
      <c r="AK12" s="36">
        <f t="shared" si="8"/>
        <v>1.2999999999999998</v>
      </c>
      <c r="AL12" s="36">
        <f t="shared" si="8"/>
        <v>6.2</v>
      </c>
      <c r="AM12" s="36">
        <f t="shared" si="8"/>
        <v>4.5999999999999996</v>
      </c>
      <c r="AQ12" s="5"/>
      <c r="AR12" s="5"/>
      <c r="AS12" s="5"/>
      <c r="AT12" s="5"/>
      <c r="AU12" s="5"/>
      <c r="AV12" s="5"/>
      <c r="AW12" s="5"/>
      <c r="BG12" s="28"/>
      <c r="BH12" s="96"/>
      <c r="BI12" s="90" t="str">
        <f>BI10</f>
        <v>GU</v>
      </c>
      <c r="BJ12" s="91"/>
      <c r="BK12" s="92">
        <f>VLOOKUP(BK$4,$AC$4:$AH$47,3,FALSE)</f>
        <v>28</v>
      </c>
      <c r="BL12" s="93"/>
      <c r="BM12" s="94">
        <f>VLOOKUP(BM$4,$AC$4:$AH$47,3,FALSE)</f>
        <v>33.299999999999997</v>
      </c>
      <c r="BN12" s="94">
        <f>VLOOKUP(BN$4,$AC$4:$AH$47,3,FALSE)</f>
        <v>20.2</v>
      </c>
      <c r="BO12" s="94">
        <f>VLOOKUP(BO$4,$AC$4:$AH$47,3,FALSE)</f>
        <v>37</v>
      </c>
      <c r="BP12" s="95">
        <f>VLOOKUP(BP$4,$AC$4:$AH$47,3,FALSE)</f>
        <v>31.3</v>
      </c>
      <c r="BQ12" s="87"/>
      <c r="BR12" s="95">
        <f t="shared" si="16"/>
        <v>-5.6999999999999993</v>
      </c>
      <c r="BS12" s="95">
        <f t="shared" si="15"/>
        <v>3.3000000000000007</v>
      </c>
      <c r="BT12" s="31">
        <f>BR12/BU12</f>
        <v>-0.65171503957783627</v>
      </c>
      <c r="BU12" s="67">
        <f>AVERAGE(AJ$4:AJ$30)</f>
        <v>8.7461538461538471</v>
      </c>
      <c r="BV12" s="66"/>
      <c r="BW12" s="32"/>
    </row>
    <row r="13" spans="1:75" ht="15" hidden="1" thickBot="1" x14ac:dyDescent="0.25">
      <c r="A13" s="2">
        <v>43617</v>
      </c>
      <c r="B13" s="3">
        <f>'Input ifo'!B13</f>
        <v>27.8</v>
      </c>
      <c r="C13" s="3">
        <f>'Input ifo'!F13</f>
        <v>36.200000000000003</v>
      </c>
      <c r="D13" s="3">
        <f t="shared" si="0"/>
        <v>23.661111111111111</v>
      </c>
      <c r="E13" s="3">
        <f t="shared" si="3"/>
        <v>32.022222222222219</v>
      </c>
      <c r="F13" s="36">
        <f t="shared" si="13"/>
        <v>1.1999999999999993</v>
      </c>
      <c r="G13" s="36">
        <f t="shared" si="9"/>
        <v>0.20000000000000284</v>
      </c>
      <c r="H13" s="3"/>
      <c r="I13" s="2">
        <f t="shared" si="1"/>
        <v>43617</v>
      </c>
      <c r="J13" s="3">
        <f>'Input ifo'!E13</f>
        <v>13.2</v>
      </c>
      <c r="K13" s="3">
        <f>'Input ifo'!I13</f>
        <v>7.2</v>
      </c>
      <c r="L13" s="3">
        <f t="shared" si="4"/>
        <v>22.538888888888881</v>
      </c>
      <c r="M13" s="3">
        <f t="shared" si="5"/>
        <v>14.694444444444445</v>
      </c>
      <c r="N13" s="36">
        <f t="shared" si="10"/>
        <v>3.1000000000000014</v>
      </c>
      <c r="O13" s="36">
        <f t="shared" si="10"/>
        <v>2.5</v>
      </c>
      <c r="Q13" s="2">
        <f t="shared" si="2"/>
        <v>43617</v>
      </c>
      <c r="R13" s="3">
        <f>'Input ifo'!M13</f>
        <v>12.3</v>
      </c>
      <c r="S13" s="3">
        <f>'Input ifo'!U13</f>
        <v>6.3</v>
      </c>
      <c r="T13" s="3">
        <f>'Input ifo'!AC13</f>
        <v>15.7</v>
      </c>
      <c r="U13" s="3">
        <f>'Input ifo'!AK13</f>
        <v>20.2</v>
      </c>
      <c r="V13" s="3">
        <f>'Input ifo'!AS13</f>
        <v>14.6</v>
      </c>
      <c r="W13" s="36">
        <f t="shared" si="11"/>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2"/>
        <v>7.3</v>
      </c>
      <c r="AJ13" s="36">
        <f t="shared" si="8"/>
        <v>1.7000000000000002</v>
      </c>
      <c r="AK13" s="36">
        <f t="shared" si="8"/>
        <v>2.6999999999999997</v>
      </c>
      <c r="AL13" s="36">
        <f t="shared" si="8"/>
        <v>2</v>
      </c>
      <c r="AM13" s="36">
        <f t="shared" si="8"/>
        <v>3.2</v>
      </c>
      <c r="AQ13" s="5"/>
      <c r="AR13" s="5"/>
      <c r="AS13" s="5"/>
      <c r="AT13" s="5"/>
      <c r="AU13" s="5"/>
      <c r="AV13" s="5"/>
      <c r="AW13" s="5"/>
      <c r="BG13" s="24"/>
      <c r="BH13" s="97" t="s">
        <v>3</v>
      </c>
      <c r="BI13" s="98" t="str">
        <f t="shared" ref="BI13:BI16" si="19">BI11</f>
        <v>KMU</v>
      </c>
      <c r="BJ13" s="86"/>
      <c r="BK13" s="87">
        <f>VLOOKUP(BK$4,$Q$4:$V$49,4,FALSE)</f>
        <v>36.700000000000003</v>
      </c>
      <c r="BL13" s="87"/>
      <c r="BM13" s="88">
        <f>VLOOKUP(BM$4,$Q$4:$V$49,4,FALSE)</f>
        <v>36.799999999999997</v>
      </c>
      <c r="BN13" s="88">
        <f>VLOOKUP(BN$4,$Q$4:$V$49,4,FALSE)</f>
        <v>41</v>
      </c>
      <c r="BO13" s="88">
        <f>VLOOKUP(BO$4,$Q$4:$V$49,4,FALSE)</f>
        <v>37.9</v>
      </c>
      <c r="BP13" s="89">
        <f>VLOOKUP(BP$4,$Q$4:$V$49,4,FALSE)</f>
        <v>35.6</v>
      </c>
      <c r="BQ13" s="121"/>
      <c r="BR13" s="89">
        <f t="shared" si="16"/>
        <v>-2.2999999999999972</v>
      </c>
      <c r="BS13" s="89">
        <f t="shared" si="15"/>
        <v>-1.1000000000000014</v>
      </c>
      <c r="BT13" s="26">
        <f>BR13/BU13</f>
        <v>-0.70853080568720306</v>
      </c>
      <c r="BU13" s="27">
        <f>AVERAGE(Y$4:Y$30)</f>
        <v>3.2461538461538457</v>
      </c>
      <c r="BV13" s="20" t="str">
        <f t="shared" si="18"/>
        <v>Deutlich!</v>
      </c>
      <c r="BW13" s="20" t="str">
        <f>IF(BV13="Deutlich!",IF(BT13*BT14&lt;0,"Vorzeichen!",""),"")</f>
        <v>Vorzeichen!</v>
      </c>
    </row>
    <row r="14" spans="1:75" ht="15" hidden="1" thickTop="1" x14ac:dyDescent="0.2">
      <c r="A14" s="2">
        <v>43709</v>
      </c>
      <c r="B14" s="3">
        <f>'Input ifo'!B14</f>
        <v>27.9</v>
      </c>
      <c r="C14" s="3">
        <f>'Input ifo'!F14</f>
        <v>34.1</v>
      </c>
      <c r="D14" s="3">
        <f t="shared" si="0"/>
        <v>23.661111111111111</v>
      </c>
      <c r="E14" s="3">
        <f t="shared" si="3"/>
        <v>32.022222222222219</v>
      </c>
      <c r="F14" s="36">
        <f t="shared" si="13"/>
        <v>9.9999999999997868E-2</v>
      </c>
      <c r="G14" s="36">
        <f t="shared" si="9"/>
        <v>2.1000000000000014</v>
      </c>
      <c r="H14" s="3"/>
      <c r="I14" s="2">
        <f t="shared" si="1"/>
        <v>43709</v>
      </c>
      <c r="J14" s="3">
        <f>'Input ifo'!E14</f>
        <v>15</v>
      </c>
      <c r="K14" s="3">
        <f>'Input ifo'!I14</f>
        <v>10.9</v>
      </c>
      <c r="L14" s="3">
        <f t="shared" si="4"/>
        <v>22.538888888888881</v>
      </c>
      <c r="M14" s="3">
        <f t="shared" si="5"/>
        <v>14.694444444444445</v>
      </c>
      <c r="N14" s="36">
        <f t="shared" si="10"/>
        <v>1.8000000000000007</v>
      </c>
      <c r="O14" s="36">
        <f t="shared" si="10"/>
        <v>3.7</v>
      </c>
      <c r="Q14" s="2">
        <f t="shared" si="2"/>
        <v>43709</v>
      </c>
      <c r="R14" s="3">
        <f>'Input ifo'!M14</f>
        <v>17.2</v>
      </c>
      <c r="S14" s="3">
        <f>'Input ifo'!U14</f>
        <v>6</v>
      </c>
      <c r="T14" s="3">
        <f>'Input ifo'!AC14</f>
        <v>16.8</v>
      </c>
      <c r="U14" s="3">
        <f>'Input ifo'!AK14</f>
        <v>18.899999999999999</v>
      </c>
      <c r="V14" s="3">
        <f>'Input ifo'!AS14</f>
        <v>15.2</v>
      </c>
      <c r="W14" s="36">
        <f t="shared" si="11"/>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2"/>
        <v>5.3000000000000007</v>
      </c>
      <c r="AJ14" s="36">
        <f t="shared" si="8"/>
        <v>1.5999999999999996</v>
      </c>
      <c r="AK14" s="36">
        <f t="shared" si="8"/>
        <v>3.1999999999999997</v>
      </c>
      <c r="AL14" s="36">
        <f t="shared" si="8"/>
        <v>2.4000000000000004</v>
      </c>
      <c r="AM14" s="36">
        <f t="shared" si="8"/>
        <v>3.7</v>
      </c>
      <c r="AQ14" s="5"/>
      <c r="AR14" s="5"/>
      <c r="AS14" s="5"/>
      <c r="AT14" s="5"/>
      <c r="AU14" s="5"/>
      <c r="AV14" s="5"/>
      <c r="AW14" s="5"/>
      <c r="BG14" s="28"/>
      <c r="BH14" s="96"/>
      <c r="BI14" s="90" t="str">
        <f t="shared" si="19"/>
        <v>GU</v>
      </c>
      <c r="BJ14" s="91"/>
      <c r="BK14" s="99">
        <f>VLOOKUP(BK$4,$AC$4:$AH$47,4,FALSE)</f>
        <v>21.6</v>
      </c>
      <c r="BL14" s="100"/>
      <c r="BM14" s="101">
        <f>VLOOKUP(BM$4,$AC$4:$AH$47,4,FALSE)</f>
        <v>27.8</v>
      </c>
      <c r="BN14" s="94">
        <f>VLOOKUP(BN$4,$AC$4:$AH$47,4,FALSE)</f>
        <v>24.5</v>
      </c>
      <c r="BO14" s="94">
        <f>VLOOKUP(BO$4,$AC$4:$AH$47,4,FALSE)</f>
        <v>21.1</v>
      </c>
      <c r="BP14" s="95">
        <f>VLOOKUP(BP$4,$AC$4:$AH$47,4,FALSE)</f>
        <v>41.7</v>
      </c>
      <c r="BQ14" s="87"/>
      <c r="BR14" s="95">
        <f t="shared" si="16"/>
        <v>20.6</v>
      </c>
      <c r="BS14" s="95">
        <f t="shared" si="15"/>
        <v>20.100000000000001</v>
      </c>
      <c r="BT14" s="26">
        <f t="shared" si="17"/>
        <v>8.4881141045958799</v>
      </c>
      <c r="BU14" s="67">
        <f>AVERAGE(AK$4:AK$30)</f>
        <v>2.4269230769230772</v>
      </c>
      <c r="BV14" s="66"/>
      <c r="BW14" s="20"/>
    </row>
    <row r="15" spans="1:75" ht="15.75" hidden="1" thickBot="1" x14ac:dyDescent="0.3">
      <c r="A15" s="2">
        <v>43800</v>
      </c>
      <c r="B15" s="3">
        <f>'Input ifo'!B15</f>
        <v>26.8</v>
      </c>
      <c r="C15" s="3">
        <f>'Input ifo'!F15</f>
        <v>36</v>
      </c>
      <c r="D15" s="3">
        <f t="shared" si="0"/>
        <v>23.661111111111111</v>
      </c>
      <c r="E15" s="3">
        <f t="shared" si="3"/>
        <v>32.022222222222219</v>
      </c>
      <c r="F15" s="36">
        <f t="shared" si="13"/>
        <v>1.0999999999999979</v>
      </c>
      <c r="G15" s="36">
        <f t="shared" si="9"/>
        <v>1.8999999999999986</v>
      </c>
      <c r="H15" s="3"/>
      <c r="I15" s="2">
        <f t="shared" si="1"/>
        <v>43800</v>
      </c>
      <c r="J15" s="3">
        <f>'Input ifo'!E15</f>
        <v>16.600000000000001</v>
      </c>
      <c r="K15" s="3">
        <f>'Input ifo'!I15</f>
        <v>10.1</v>
      </c>
      <c r="L15" s="3">
        <f t="shared" si="4"/>
        <v>22.538888888888881</v>
      </c>
      <c r="M15" s="3">
        <f t="shared" si="5"/>
        <v>14.694444444444445</v>
      </c>
      <c r="N15" s="36">
        <f t="shared" si="10"/>
        <v>1.6000000000000014</v>
      </c>
      <c r="O15" s="36">
        <f t="shared" si="10"/>
        <v>0.80000000000000071</v>
      </c>
      <c r="Q15" s="2">
        <f t="shared" si="2"/>
        <v>43800</v>
      </c>
      <c r="R15" s="3">
        <f>'Input ifo'!M15</f>
        <v>18.899999999999999</v>
      </c>
      <c r="S15" s="3">
        <f>'Input ifo'!U15</f>
        <v>5.9</v>
      </c>
      <c r="T15" s="3">
        <f>'Input ifo'!AC15</f>
        <v>22.4</v>
      </c>
      <c r="U15" s="3">
        <f>'Input ifo'!AK15</f>
        <v>16.8</v>
      </c>
      <c r="V15" s="3">
        <f>'Input ifo'!AS15</f>
        <v>17</v>
      </c>
      <c r="W15" s="36">
        <f t="shared" si="11"/>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2"/>
        <v>1</v>
      </c>
      <c r="AJ15" s="36">
        <f t="shared" si="8"/>
        <v>1.2000000000000002</v>
      </c>
      <c r="AK15" s="36">
        <f t="shared" si="8"/>
        <v>1.4000000000000004</v>
      </c>
      <c r="AL15" s="36">
        <f t="shared" si="8"/>
        <v>2.8</v>
      </c>
      <c r="AM15" s="36">
        <f t="shared" si="8"/>
        <v>3.3000000000000007</v>
      </c>
      <c r="AQ15" s="6" t="s">
        <v>27</v>
      </c>
      <c r="AR15" s="5"/>
      <c r="AS15" s="5"/>
      <c r="AT15" s="5"/>
      <c r="AU15" s="5"/>
      <c r="AV15" s="5"/>
      <c r="AW15" s="5"/>
      <c r="BG15" s="24"/>
      <c r="BH15" s="97" t="s">
        <v>4</v>
      </c>
      <c r="BI15" s="98" t="str">
        <f t="shared" si="19"/>
        <v>KMU</v>
      </c>
      <c r="BJ15" s="86"/>
      <c r="BK15" s="87">
        <f>VLOOKUP(BK$4,$Q$4:$V$49,5,FALSE)</f>
        <v>37.200000000000003</v>
      </c>
      <c r="BL15" s="87"/>
      <c r="BM15" s="88">
        <f>VLOOKUP(BM$4,$Q$4:$V$49,5,FALSE)</f>
        <v>33.5</v>
      </c>
      <c r="BN15" s="88">
        <f>VLOOKUP(BN$4,$Q$4:$V$49,5,FALSE)</f>
        <v>35.299999999999997</v>
      </c>
      <c r="BO15" s="88">
        <f>VLOOKUP(BO$4,$Q$4:$V$49,5,FALSE)</f>
        <v>45.6</v>
      </c>
      <c r="BP15" s="89">
        <f>VLOOKUP(BP$4,$Q$4:$V$49,5,FALSE)</f>
        <v>45.2</v>
      </c>
      <c r="BQ15" s="121"/>
      <c r="BR15" s="89">
        <f t="shared" si="16"/>
        <v>-0.39999999999999858</v>
      </c>
      <c r="BS15" s="89">
        <f t="shared" si="15"/>
        <v>8</v>
      </c>
      <c r="BT15" s="29">
        <f t="shared" si="17"/>
        <v>-0.12192262602579088</v>
      </c>
      <c r="BU15" s="27">
        <f>AVERAGE(Z$4:Z$30)</f>
        <v>3.2807692307692311</v>
      </c>
      <c r="BV15" s="20" t="str">
        <f t="shared" si="18"/>
        <v>Deutlich!</v>
      </c>
      <c r="BW15" s="30" t="str">
        <f>IF(BV15="Deutlich!",IF(BT15*BT16&lt;0,"Vorzeichen!",""),"")</f>
        <v>Vorzeichen!</v>
      </c>
    </row>
    <row r="16" spans="1:75" ht="15" hidden="1" thickTop="1" x14ac:dyDescent="0.2">
      <c r="A16" s="2">
        <v>43891</v>
      </c>
      <c r="B16" s="3">
        <f>'Input ifo'!B16</f>
        <v>25</v>
      </c>
      <c r="C16" s="3">
        <f>'Input ifo'!F16</f>
        <v>34.1</v>
      </c>
      <c r="D16" s="3">
        <f t="shared" si="0"/>
        <v>23.661111111111111</v>
      </c>
      <c r="E16" s="3">
        <f t="shared" si="3"/>
        <v>32.022222222222219</v>
      </c>
      <c r="F16" s="36">
        <f t="shared" si="13"/>
        <v>1.8000000000000007</v>
      </c>
      <c r="G16" s="36">
        <f t="shared" si="9"/>
        <v>1.8999999999999986</v>
      </c>
      <c r="H16" s="3"/>
      <c r="I16" s="2">
        <f t="shared" si="1"/>
        <v>43891</v>
      </c>
      <c r="J16" s="3">
        <f>'Input ifo'!E16</f>
        <v>17.3</v>
      </c>
      <c r="K16" s="3">
        <f>'Input ifo'!I16</f>
        <v>10.199999999999999</v>
      </c>
      <c r="L16" s="3">
        <f t="shared" si="4"/>
        <v>22.538888888888881</v>
      </c>
      <c r="M16" s="3">
        <f t="shared" si="5"/>
        <v>14.694444444444445</v>
      </c>
      <c r="N16" s="36">
        <f t="shared" si="10"/>
        <v>0.69999999999999929</v>
      </c>
      <c r="O16" s="36">
        <f t="shared" si="10"/>
        <v>9.9999999999999645E-2</v>
      </c>
      <c r="Q16" s="2">
        <f t="shared" si="2"/>
        <v>43891</v>
      </c>
      <c r="R16" s="3">
        <f>'Input ifo'!M16</f>
        <v>16.8</v>
      </c>
      <c r="S16" s="3">
        <f>'Input ifo'!U16</f>
        <v>4.5999999999999996</v>
      </c>
      <c r="T16" s="3">
        <f>'Input ifo'!AC16</f>
        <v>18.2</v>
      </c>
      <c r="U16" s="3">
        <f>'Input ifo'!AK16</f>
        <v>18.899999999999999</v>
      </c>
      <c r="V16" s="3">
        <f>'Input ifo'!AS16</f>
        <v>20.7</v>
      </c>
      <c r="W16" s="36">
        <f t="shared" si="11"/>
        <v>2.0999999999999979</v>
      </c>
      <c r="X16" s="36">
        <f t="shared" si="6"/>
        <v>1.3000000000000007</v>
      </c>
      <c r="Y16" s="36">
        <f t="shared" si="6"/>
        <v>4.1999999999999993</v>
      </c>
      <c r="Z16" s="36">
        <f t="shared" si="6"/>
        <v>2.0999999999999979</v>
      </c>
      <c r="AA16" s="36">
        <f t="shared" si="6"/>
        <v>3.6999999999999993</v>
      </c>
      <c r="AC16" s="2">
        <f t="shared" si="7"/>
        <v>43891</v>
      </c>
      <c r="AD16" s="3">
        <f>'Input ifo'!Q16</f>
        <v>13.8</v>
      </c>
      <c r="AE16" s="3">
        <f>'Input ifo'!Y16</f>
        <v>13</v>
      </c>
      <c r="AF16" s="3">
        <f>'Input ifo'!AG16</f>
        <v>10.7</v>
      </c>
      <c r="AG16" s="3">
        <f>'Input ifo'!AO16</f>
        <v>7.2</v>
      </c>
      <c r="AH16" s="3">
        <f>'Input ifo'!AW16</f>
        <v>5.4</v>
      </c>
      <c r="AI16" s="36">
        <f t="shared" si="12"/>
        <v>1.0999999999999996</v>
      </c>
      <c r="AJ16" s="36">
        <f t="shared" si="8"/>
        <v>5.7</v>
      </c>
      <c r="AK16" s="36">
        <f t="shared" si="8"/>
        <v>3.6999999999999993</v>
      </c>
      <c r="AL16" s="36">
        <f t="shared" si="8"/>
        <v>0.40000000000000036</v>
      </c>
      <c r="AM16" s="36">
        <f t="shared" si="8"/>
        <v>0.30000000000000071</v>
      </c>
      <c r="AQ16" s="7" t="s">
        <v>35</v>
      </c>
      <c r="AR16" s="5"/>
      <c r="AS16" s="5"/>
      <c r="AT16" s="5"/>
      <c r="AU16" s="5"/>
      <c r="AV16" s="5"/>
      <c r="AW16" s="5"/>
      <c r="BG16" s="28"/>
      <c r="BH16" s="96"/>
      <c r="BI16" s="102" t="str">
        <f t="shared" si="19"/>
        <v>GU</v>
      </c>
      <c r="BJ16" s="91"/>
      <c r="BK16" s="92">
        <f>VLOOKUP(BK$4,$AC$4:$AH$47,5,FALSE)</f>
        <v>36.200000000000003</v>
      </c>
      <c r="BL16" s="103"/>
      <c r="BM16" s="94">
        <f>VLOOKUP(BM$4,$AC$4:$AH$47,5,FALSE)</f>
        <v>20.399999999999999</v>
      </c>
      <c r="BN16" s="94">
        <f>VLOOKUP(BN$4,$AC$4:$AH$47,5,FALSE)</f>
        <v>31.5</v>
      </c>
      <c r="BO16" s="94">
        <f>VLOOKUP(BO$4,$AC$4:$AH$47,5,FALSE)</f>
        <v>32.700000000000003</v>
      </c>
      <c r="BP16" s="95">
        <f>VLOOKUP(BP$4,$AC$4:$AH$47,5,FALSE)</f>
        <v>49.7</v>
      </c>
      <c r="BQ16" s="87"/>
      <c r="BR16" s="95">
        <f t="shared" si="16"/>
        <v>17</v>
      </c>
      <c r="BS16" s="95">
        <f t="shared" si="15"/>
        <v>13.5</v>
      </c>
      <c r="BT16" s="31">
        <f>BR16/BU16</f>
        <v>3.3740458015267176</v>
      </c>
      <c r="BU16" s="67">
        <f>AVERAGE(AL$4:AL$30)</f>
        <v>5.0384615384615383</v>
      </c>
      <c r="BV16" s="66"/>
      <c r="BW16" s="32"/>
    </row>
    <row r="17" spans="1:78" ht="15" hidden="1" thickBot="1" x14ac:dyDescent="0.25">
      <c r="A17" s="2">
        <v>43983</v>
      </c>
      <c r="B17" s="3">
        <f>'Input ifo'!B17</f>
        <v>31.4</v>
      </c>
      <c r="C17" s="3">
        <f>'Input ifo'!F17</f>
        <v>37.6</v>
      </c>
      <c r="D17" s="3">
        <f t="shared" si="0"/>
        <v>23.661111111111111</v>
      </c>
      <c r="E17" s="3">
        <f t="shared" si="3"/>
        <v>32.022222222222219</v>
      </c>
      <c r="F17" s="36">
        <f t="shared" si="13"/>
        <v>6.3999999999999986</v>
      </c>
      <c r="G17" s="36">
        <f t="shared" si="9"/>
        <v>3.5</v>
      </c>
      <c r="H17" s="3"/>
      <c r="I17" s="2">
        <f t="shared" si="1"/>
        <v>43983</v>
      </c>
      <c r="J17" s="3">
        <f>'Input ifo'!E17</f>
        <v>20.399999999999999</v>
      </c>
      <c r="K17" s="3">
        <f>'Input ifo'!I17</f>
        <v>16.2</v>
      </c>
      <c r="L17" s="3">
        <f t="shared" si="4"/>
        <v>22.538888888888881</v>
      </c>
      <c r="M17" s="3">
        <f t="shared" si="5"/>
        <v>14.694444444444445</v>
      </c>
      <c r="N17" s="36">
        <f t="shared" si="10"/>
        <v>3.0999999999999979</v>
      </c>
      <c r="O17" s="36">
        <f t="shared" si="10"/>
        <v>6</v>
      </c>
      <c r="Q17" s="2">
        <f t="shared" si="2"/>
        <v>43983</v>
      </c>
      <c r="R17" s="3">
        <f>'Input ifo'!M17</f>
        <v>20.6</v>
      </c>
      <c r="S17" s="3">
        <f>'Input ifo'!U17</f>
        <v>8.6999999999999993</v>
      </c>
      <c r="T17" s="3">
        <f>'Input ifo'!AC17</f>
        <v>15</v>
      </c>
      <c r="U17" s="3">
        <f>'Input ifo'!AK17</f>
        <v>22.3</v>
      </c>
      <c r="V17" s="3">
        <f>'Input ifo'!AS17</f>
        <v>24</v>
      </c>
      <c r="W17" s="36">
        <f t="shared" si="11"/>
        <v>3.8000000000000007</v>
      </c>
      <c r="X17" s="36">
        <f t="shared" si="6"/>
        <v>4.0999999999999996</v>
      </c>
      <c r="Y17" s="36">
        <f t="shared" si="6"/>
        <v>3.1999999999999993</v>
      </c>
      <c r="Z17" s="36">
        <f t="shared" si="6"/>
        <v>3.4000000000000021</v>
      </c>
      <c r="AA17" s="36">
        <f t="shared" si="6"/>
        <v>3.3000000000000007</v>
      </c>
      <c r="AC17" s="2">
        <f t="shared" si="7"/>
        <v>43983</v>
      </c>
      <c r="AD17" s="3">
        <f>'Input ifo'!Q17</f>
        <v>18</v>
      </c>
      <c r="AE17" s="3">
        <f>'Input ifo'!Y17</f>
        <v>32.6</v>
      </c>
      <c r="AF17" s="3">
        <f>'Input ifo'!AG17</f>
        <v>10.5</v>
      </c>
      <c r="AG17" s="3">
        <f>'Input ifo'!AO17</f>
        <v>10.4</v>
      </c>
      <c r="AH17" s="3">
        <f>'Input ifo'!AW17</f>
        <v>15.5</v>
      </c>
      <c r="AI17" s="36">
        <f t="shared" si="12"/>
        <v>4.1999999999999993</v>
      </c>
      <c r="AJ17" s="36">
        <f t="shared" si="8"/>
        <v>19.600000000000001</v>
      </c>
      <c r="AK17" s="36">
        <f t="shared" si="8"/>
        <v>0.19999999999999929</v>
      </c>
      <c r="AL17" s="36">
        <f t="shared" si="8"/>
        <v>3.2</v>
      </c>
      <c r="AM17" s="36">
        <f t="shared" si="8"/>
        <v>10.1</v>
      </c>
      <c r="AQ17" s="5"/>
      <c r="AR17" s="5"/>
      <c r="AS17" s="5"/>
      <c r="AT17" s="5"/>
      <c r="AU17" s="5"/>
      <c r="AV17" s="5"/>
      <c r="AW17" s="5"/>
      <c r="BG17" s="24"/>
      <c r="BH17" s="97" t="s">
        <v>29</v>
      </c>
      <c r="BI17" s="85" t="str">
        <f>BI15</f>
        <v>KMU</v>
      </c>
      <c r="BJ17" s="86"/>
      <c r="BK17" s="87">
        <f>VLOOKUP(BK$4,$Q$4:$V$49,6,FALSE)</f>
        <v>31.6</v>
      </c>
      <c r="BL17" s="87"/>
      <c r="BM17" s="88">
        <f>VLOOKUP(BM$4,$Q$4:$V$49,6,FALSE)</f>
        <v>35</v>
      </c>
      <c r="BN17" s="88">
        <f>VLOOKUP(BN$4,$Q$4:$V$49,6,FALSE)</f>
        <v>36.200000000000003</v>
      </c>
      <c r="BO17" s="88">
        <f>VLOOKUP(BO$4,$Q$4:$V$49,6,FALSE)</f>
        <v>33.299999999999997</v>
      </c>
      <c r="BP17" s="89">
        <f>VLOOKUP(BP$4,$Q$4:$V$49,6,FALSE)</f>
        <v>41.4</v>
      </c>
      <c r="BQ17" s="121"/>
      <c r="BR17" s="89">
        <f t="shared" si="16"/>
        <v>8.1000000000000014</v>
      </c>
      <c r="BS17" s="89">
        <f t="shared" si="15"/>
        <v>9.7999999999999972</v>
      </c>
      <c r="BT17" s="29">
        <f t="shared" si="17"/>
        <v>1.9285714285714284</v>
      </c>
      <c r="BU17" s="27">
        <f>AVERAGE(AA$4:AA$30)</f>
        <v>4.2000000000000011</v>
      </c>
      <c r="BV17" s="20" t="str">
        <f>IF(ABS(BT17-BT18)&gt;=0.5,"Deutlich!","")</f>
        <v>Deutlich!</v>
      </c>
      <c r="BW17" s="30" t="str">
        <f>IF(BV17="Deutlich!",IF(BT17*BT18&lt;0,"Vorzeichen!",""),"")</f>
        <v>Vorzeichen!</v>
      </c>
    </row>
    <row r="18" spans="1:78" ht="15" hidden="1" thickTop="1" x14ac:dyDescent="0.2">
      <c r="A18" s="2">
        <v>44075</v>
      </c>
      <c r="B18" s="3">
        <f>'Input ifo'!B18</f>
        <v>30.1</v>
      </c>
      <c r="C18" s="3">
        <f>'Input ifo'!F18</f>
        <v>39.6</v>
      </c>
      <c r="D18" s="3">
        <f t="shared" si="0"/>
        <v>23.661111111111111</v>
      </c>
      <c r="E18" s="3">
        <f t="shared" si="3"/>
        <v>32.022222222222219</v>
      </c>
      <c r="F18" s="36">
        <f t="shared" si="13"/>
        <v>1.2999999999999972</v>
      </c>
      <c r="G18" s="36">
        <f t="shared" si="9"/>
        <v>2</v>
      </c>
      <c r="H18" s="3"/>
      <c r="I18" s="2">
        <f t="shared" si="1"/>
        <v>44075</v>
      </c>
      <c r="J18" s="3">
        <f>'Input ifo'!E18</f>
        <v>21.5</v>
      </c>
      <c r="K18" s="3">
        <f>'Input ifo'!I18</f>
        <v>14.7</v>
      </c>
      <c r="L18" s="3">
        <f t="shared" si="4"/>
        <v>22.538888888888881</v>
      </c>
      <c r="M18" s="3">
        <f t="shared" si="5"/>
        <v>14.694444444444445</v>
      </c>
      <c r="N18" s="36">
        <f t="shared" si="10"/>
        <v>1.1000000000000014</v>
      </c>
      <c r="O18" s="36">
        <f t="shared" si="10"/>
        <v>1.5</v>
      </c>
      <c r="Q18" s="2">
        <f t="shared" si="2"/>
        <v>44075</v>
      </c>
      <c r="R18" s="3">
        <f>'Input ifo'!M18</f>
        <v>20.399999999999999</v>
      </c>
      <c r="S18" s="3">
        <f>'Input ifo'!U18</f>
        <v>7.8</v>
      </c>
      <c r="T18" s="3">
        <f>'Input ifo'!AC18</f>
        <v>21.9</v>
      </c>
      <c r="U18" s="3">
        <f>'Input ifo'!AK18</f>
        <v>19.8</v>
      </c>
      <c r="V18" s="3">
        <f>'Input ifo'!AS18</f>
        <v>26</v>
      </c>
      <c r="W18" s="36">
        <f t="shared" si="11"/>
        <v>0.20000000000000284</v>
      </c>
      <c r="X18" s="36">
        <f t="shared" si="6"/>
        <v>0.89999999999999947</v>
      </c>
      <c r="Y18" s="36">
        <f t="shared" si="6"/>
        <v>6.8999999999999986</v>
      </c>
      <c r="Z18" s="36">
        <f t="shared" si="6"/>
        <v>2.5</v>
      </c>
      <c r="AA18" s="36">
        <f t="shared" si="6"/>
        <v>2</v>
      </c>
      <c r="AC18" s="2">
        <f t="shared" si="7"/>
        <v>44075</v>
      </c>
      <c r="AD18" s="3">
        <f>'Input ifo'!Q18</f>
        <v>13.8</v>
      </c>
      <c r="AE18" s="3">
        <f>'Input ifo'!Y18</f>
        <v>31</v>
      </c>
      <c r="AF18" s="3">
        <f>'Input ifo'!AG18</f>
        <v>13.5</v>
      </c>
      <c r="AG18" s="3">
        <f>'Input ifo'!AO18</f>
        <v>19.399999999999999</v>
      </c>
      <c r="AH18" s="3">
        <f>'Input ifo'!AW18</f>
        <v>13.3</v>
      </c>
      <c r="AI18" s="36">
        <f t="shared" si="12"/>
        <v>4.1999999999999993</v>
      </c>
      <c r="AJ18" s="36">
        <f t="shared" si="8"/>
        <v>1.6000000000000014</v>
      </c>
      <c r="AK18" s="36">
        <f t="shared" si="8"/>
        <v>3</v>
      </c>
      <c r="AL18" s="36">
        <f t="shared" si="8"/>
        <v>8.9999999999999982</v>
      </c>
      <c r="AM18" s="36">
        <f t="shared" si="8"/>
        <v>2.1999999999999993</v>
      </c>
      <c r="AQ18" s="5"/>
      <c r="AR18" s="5"/>
      <c r="AS18" s="5"/>
      <c r="AT18" s="5"/>
      <c r="AU18" s="5"/>
      <c r="AV18" s="5"/>
      <c r="AW18" s="5"/>
      <c r="BG18" s="28"/>
      <c r="BH18" s="113"/>
      <c r="BI18" s="114" t="str">
        <f>BI16</f>
        <v>GU</v>
      </c>
      <c r="BJ18" s="115"/>
      <c r="BK18" s="99">
        <f>VLOOKUP(BK$4,$AC$4:$AH$47,6,FALSE)</f>
        <v>27.9</v>
      </c>
      <c r="BL18" s="116"/>
      <c r="BM18" s="101">
        <f>VLOOKUP(BM$4,$AC$4:$AH$47,6,FALSE)</f>
        <v>27</v>
      </c>
      <c r="BN18" s="101">
        <f>VLOOKUP(BN$4,$AC$4:$AH$47,6,FALSE)</f>
        <v>20.2</v>
      </c>
      <c r="BO18" s="101">
        <f>VLOOKUP(BO$4,$AC$4:$AH$47,6,FALSE)</f>
        <v>21.6</v>
      </c>
      <c r="BP18" s="95">
        <f>VLOOKUP(BP$4,$AC$4:$AH$47,6,FALSE)</f>
        <v>20.3</v>
      </c>
      <c r="BQ18" s="87"/>
      <c r="BR18" s="95">
        <f t="shared" si="16"/>
        <v>-1.3000000000000007</v>
      </c>
      <c r="BS18" s="95">
        <f t="shared" si="15"/>
        <v>-7.5999999999999979</v>
      </c>
      <c r="BT18" s="31">
        <f t="shared" si="17"/>
        <v>-0.35805084745762727</v>
      </c>
      <c r="BU18" s="67">
        <f>AVERAGE(AM$4:AM$30)</f>
        <v>3.6307692307692312</v>
      </c>
      <c r="BV18" s="20"/>
      <c r="BW18" s="32"/>
    </row>
    <row r="19" spans="1:78" hidden="1" x14ac:dyDescent="0.2">
      <c r="A19" s="2">
        <v>44166</v>
      </c>
      <c r="B19" s="3">
        <f>'Input ifo'!B19</f>
        <v>22.1</v>
      </c>
      <c r="C19" s="3">
        <f>'Input ifo'!F19</f>
        <v>28.8</v>
      </c>
      <c r="D19" s="3">
        <f t="shared" si="0"/>
        <v>23.661111111111111</v>
      </c>
      <c r="E19" s="3">
        <f t="shared" si="3"/>
        <v>32.022222222222219</v>
      </c>
      <c r="F19" s="36">
        <f t="shared" si="13"/>
        <v>8</v>
      </c>
      <c r="G19" s="36">
        <f t="shared" si="9"/>
        <v>10.8</v>
      </c>
      <c r="I19" s="2">
        <f t="shared" si="1"/>
        <v>44166</v>
      </c>
      <c r="J19" s="3">
        <f>'Input ifo'!E19</f>
        <v>21.9</v>
      </c>
      <c r="K19" s="3">
        <f>'Input ifo'!I19</f>
        <v>19.5</v>
      </c>
      <c r="L19" s="3">
        <f t="shared" si="4"/>
        <v>22.538888888888881</v>
      </c>
      <c r="M19" s="3">
        <f t="shared" si="5"/>
        <v>14.694444444444445</v>
      </c>
      <c r="N19" s="36">
        <f t="shared" si="10"/>
        <v>0.39999999999999858</v>
      </c>
      <c r="O19" s="36">
        <f t="shared" si="10"/>
        <v>4.8000000000000007</v>
      </c>
      <c r="Q19" s="2">
        <f t="shared" si="2"/>
        <v>44166</v>
      </c>
      <c r="R19" s="3">
        <f>'Input ifo'!M19</f>
        <v>16</v>
      </c>
      <c r="S19" s="3">
        <f>'Input ifo'!U19</f>
        <v>11</v>
      </c>
      <c r="T19" s="3">
        <f>'Input ifo'!AC19</f>
        <v>22.9</v>
      </c>
      <c r="U19" s="3">
        <f>'Input ifo'!AK19</f>
        <v>20.8</v>
      </c>
      <c r="V19" s="3">
        <f>'Input ifo'!AS19</f>
        <v>29.1</v>
      </c>
      <c r="W19" s="36">
        <f t="shared" si="11"/>
        <v>4.3999999999999986</v>
      </c>
      <c r="X19" s="36">
        <f t="shared" si="6"/>
        <v>3.2</v>
      </c>
      <c r="Y19" s="36">
        <f t="shared" si="6"/>
        <v>1</v>
      </c>
      <c r="Z19" s="36">
        <f t="shared" si="6"/>
        <v>1</v>
      </c>
      <c r="AA19" s="36">
        <f t="shared" si="6"/>
        <v>3.1000000000000014</v>
      </c>
      <c r="AC19" s="2">
        <f t="shared" si="7"/>
        <v>44166</v>
      </c>
      <c r="AD19" s="3">
        <f>'Input ifo'!Q19</f>
        <v>23.9</v>
      </c>
      <c r="AE19" s="3">
        <f>'Input ifo'!Y19</f>
        <v>34.700000000000003</v>
      </c>
      <c r="AF19" s="3">
        <f>'Input ifo'!AG19</f>
        <v>5.3</v>
      </c>
      <c r="AG19" s="3">
        <f>'Input ifo'!AO19</f>
        <v>26.6</v>
      </c>
      <c r="AH19" s="3">
        <f>'Input ifo'!AW19</f>
        <v>12.5</v>
      </c>
      <c r="AI19" s="36">
        <f t="shared" si="12"/>
        <v>10.099999999999998</v>
      </c>
      <c r="AJ19" s="36">
        <f t="shared" si="8"/>
        <v>3.7000000000000028</v>
      </c>
      <c r="AK19" s="36">
        <f t="shared" si="8"/>
        <v>8.1999999999999993</v>
      </c>
      <c r="AL19" s="36">
        <f t="shared" si="8"/>
        <v>7.2000000000000028</v>
      </c>
      <c r="AM19" s="36">
        <f t="shared" si="8"/>
        <v>0.80000000000000071</v>
      </c>
      <c r="AQ19" s="5"/>
      <c r="AR19" s="5"/>
      <c r="AS19" s="5"/>
      <c r="AT19" s="5"/>
      <c r="AU19" s="5"/>
      <c r="AV19" s="5"/>
      <c r="AW19" s="5"/>
      <c r="BG19" s="24"/>
      <c r="BH19" s="109" t="s">
        <v>51</v>
      </c>
      <c r="BI19" s="110" t="str">
        <f>BI15</f>
        <v>KMU</v>
      </c>
      <c r="BJ19" s="111"/>
      <c r="BK19" s="128">
        <f>VLOOKUP(BK$4,$I$4:$P$47,2,FALSE)</f>
        <v>32</v>
      </c>
      <c r="BL19" s="112"/>
      <c r="BM19" s="128">
        <f>VLOOKUP(BM$4,$I$4:$P$47,2,FALSE)</f>
        <v>33.799999999999997</v>
      </c>
      <c r="BN19" s="128">
        <f>VLOOKUP(BN$4,$I$4:$P$47,2,FALSE)</f>
        <v>35.200000000000003</v>
      </c>
      <c r="BO19" s="128">
        <f>VLOOKUP(BO$4,$I$4:$P$47,2,FALSE)</f>
        <v>33.9</v>
      </c>
      <c r="BP19" s="128">
        <f>VLOOKUP(BP$4,$I$4:$P$47,2,FALSE)</f>
        <v>37.799999999999997</v>
      </c>
      <c r="BQ19" s="129"/>
      <c r="BR19" s="128">
        <f t="shared" si="16"/>
        <v>3.8999999999999986</v>
      </c>
      <c r="BS19" s="128">
        <f t="shared" si="15"/>
        <v>5.7999999999999972</v>
      </c>
      <c r="BT19" s="26">
        <f>BR19/BU19</f>
        <v>1.5943396226415081</v>
      </c>
      <c r="BU19" s="27">
        <f>AVERAGE(N$4:N$30)</f>
        <v>2.4461538461538472</v>
      </c>
      <c r="BV19" s="68" t="str">
        <f>IF(ABS(BT19-BT20)&gt;=0.5,"Deutlich!","")</f>
        <v>Deutlich!</v>
      </c>
      <c r="BW19" s="20" t="str">
        <f>IF(BV19="Deutlich!",IF(BT19*BT20&lt;0,"Vorzeichen!",""),"")</f>
        <v/>
      </c>
    </row>
    <row r="20" spans="1:78" hidden="1" x14ac:dyDescent="0.2">
      <c r="A20" s="2">
        <v>44256</v>
      </c>
      <c r="B20" s="3">
        <f>'Input ifo'!B20</f>
        <v>20.6</v>
      </c>
      <c r="C20" s="3">
        <f>'Input ifo'!F20</f>
        <v>29</v>
      </c>
      <c r="D20" s="3">
        <f t="shared" si="0"/>
        <v>23.661111111111111</v>
      </c>
      <c r="E20" s="3">
        <f t="shared" si="3"/>
        <v>32.022222222222219</v>
      </c>
      <c r="F20" s="36">
        <f t="shared" si="13"/>
        <v>1.5</v>
      </c>
      <c r="G20" s="36">
        <f t="shared" si="9"/>
        <v>0.19999999999999929</v>
      </c>
      <c r="I20" s="2">
        <f t="shared" si="1"/>
        <v>44256</v>
      </c>
      <c r="J20" s="3">
        <f>'Input ifo'!E20</f>
        <v>22.4</v>
      </c>
      <c r="K20" s="3">
        <f>'Input ifo'!I20</f>
        <v>11.9</v>
      </c>
      <c r="L20" s="3">
        <f t="shared" si="4"/>
        <v>22.538888888888881</v>
      </c>
      <c r="M20" s="3">
        <f t="shared" si="5"/>
        <v>14.694444444444445</v>
      </c>
      <c r="N20" s="36">
        <f t="shared" si="10"/>
        <v>0.5</v>
      </c>
      <c r="O20" s="36">
        <f t="shared" si="10"/>
        <v>7.6</v>
      </c>
      <c r="Q20" s="2">
        <f t="shared" si="2"/>
        <v>44256</v>
      </c>
      <c r="R20" s="3">
        <f>'Input ifo'!M20</f>
        <v>21.5</v>
      </c>
      <c r="S20" s="3">
        <f>'Input ifo'!U20</f>
        <v>6.6</v>
      </c>
      <c r="T20" s="3">
        <f>'Input ifo'!AC20</f>
        <v>21.5</v>
      </c>
      <c r="U20" s="3">
        <f>'Input ifo'!AK20</f>
        <v>27.9</v>
      </c>
      <c r="V20" s="3">
        <f>'Input ifo'!AS20</f>
        <v>26.8</v>
      </c>
      <c r="W20" s="36">
        <f t="shared" si="11"/>
        <v>5.5</v>
      </c>
      <c r="X20" s="36">
        <f t="shared" si="6"/>
        <v>4.4000000000000004</v>
      </c>
      <c r="Y20" s="36">
        <f t="shared" si="6"/>
        <v>1.3999999999999986</v>
      </c>
      <c r="Z20" s="36">
        <f t="shared" si="6"/>
        <v>7.0999999999999979</v>
      </c>
      <c r="AA20" s="36">
        <f t="shared" si="6"/>
        <v>2.3000000000000007</v>
      </c>
      <c r="AC20" s="2">
        <f t="shared" si="7"/>
        <v>44256</v>
      </c>
      <c r="AD20" s="3">
        <f>'Input ifo'!Q20</f>
        <v>9.5</v>
      </c>
      <c r="AE20" s="3">
        <f>'Input ifo'!Y20</f>
        <v>28.8</v>
      </c>
      <c r="AF20" s="3">
        <f>'Input ifo'!AG20</f>
        <v>5.9</v>
      </c>
      <c r="AG20" s="3">
        <f>'Input ifo'!AO20</f>
        <v>26.2</v>
      </c>
      <c r="AH20" s="3">
        <f>'Input ifo'!AW20</f>
        <v>10.4</v>
      </c>
      <c r="AI20" s="36">
        <f t="shared" si="12"/>
        <v>14.399999999999999</v>
      </c>
      <c r="AJ20" s="36">
        <f t="shared" si="8"/>
        <v>5.9000000000000021</v>
      </c>
      <c r="AK20" s="36">
        <f t="shared" si="8"/>
        <v>0.60000000000000053</v>
      </c>
      <c r="AL20" s="36">
        <f t="shared" si="8"/>
        <v>0.40000000000000213</v>
      </c>
      <c r="AM20" s="36">
        <f t="shared" si="8"/>
        <v>2.0999999999999996</v>
      </c>
      <c r="AQ20" s="5"/>
      <c r="AR20" s="5"/>
      <c r="AS20" s="5"/>
      <c r="AT20" s="5"/>
      <c r="AU20" s="5"/>
      <c r="AV20" s="5"/>
      <c r="AW20" s="5"/>
      <c r="BG20" s="28"/>
      <c r="BH20" s="117"/>
      <c r="BI20" s="118" t="str">
        <f>BI16</f>
        <v>GU</v>
      </c>
      <c r="BJ20" s="119"/>
      <c r="BK20" s="130">
        <f>VLOOKUP(BK$4,$I$4:$P$47,3,FALSE)</f>
        <v>31.9</v>
      </c>
      <c r="BL20" s="131"/>
      <c r="BM20" s="130">
        <f>VLOOKUP(BM$4,$I$4:$P$47,3,FALSE)</f>
        <v>23.6</v>
      </c>
      <c r="BN20" s="130">
        <f>VLOOKUP(BN$4,$I$4:$P$47,3,FALSE)</f>
        <v>21.5</v>
      </c>
      <c r="BO20" s="130">
        <f>VLOOKUP(BO$4,$I$4:$P$47,3,FALSE)</f>
        <v>20.399999999999999</v>
      </c>
      <c r="BP20" s="130">
        <f>VLOOKUP(BP$4,$I$4:$P$47,3,FALSE)</f>
        <v>29.4</v>
      </c>
      <c r="BQ20" s="129"/>
      <c r="BR20" s="130">
        <f t="shared" si="16"/>
        <v>9</v>
      </c>
      <c r="BS20" s="130">
        <f t="shared" si="15"/>
        <v>-2.5</v>
      </c>
      <c r="BT20" s="26">
        <f>BR20/BU20</f>
        <v>2.8536585365853666</v>
      </c>
      <c r="BU20" s="27">
        <f>AVERAGE(O$4:O$30)</f>
        <v>3.1538461538461529</v>
      </c>
      <c r="BV20" s="20"/>
      <c r="BW20" s="20"/>
    </row>
    <row r="21" spans="1:78" ht="15" hidden="1" thickBot="1" x14ac:dyDescent="0.25">
      <c r="A21" s="2">
        <v>44348</v>
      </c>
      <c r="B21" s="3">
        <f>'Input ifo'!B21</f>
        <v>19.5</v>
      </c>
      <c r="C21" s="3">
        <f>'Input ifo'!F21</f>
        <v>27.7</v>
      </c>
      <c r="D21" s="3">
        <f t="shared" si="0"/>
        <v>23.661111111111111</v>
      </c>
      <c r="E21" s="3">
        <f t="shared" si="3"/>
        <v>32.022222222222219</v>
      </c>
      <c r="F21" s="36">
        <f t="shared" si="13"/>
        <v>1.1000000000000014</v>
      </c>
      <c r="G21" s="36">
        <f t="shared" si="9"/>
        <v>1.3000000000000007</v>
      </c>
      <c r="I21" s="2">
        <f t="shared" si="1"/>
        <v>44348</v>
      </c>
      <c r="J21" s="3">
        <f>'Input ifo'!E21</f>
        <v>18.399999999999999</v>
      </c>
      <c r="K21" s="3">
        <f>'Input ifo'!I21</f>
        <v>13.2</v>
      </c>
      <c r="L21" s="3">
        <f t="shared" si="4"/>
        <v>22.538888888888881</v>
      </c>
      <c r="M21" s="3">
        <f t="shared" si="5"/>
        <v>14.694444444444445</v>
      </c>
      <c r="N21" s="36">
        <f t="shared" si="10"/>
        <v>4</v>
      </c>
      <c r="O21" s="36">
        <f t="shared" si="10"/>
        <v>1.2999999999999989</v>
      </c>
      <c r="Q21" s="2">
        <f t="shared" si="2"/>
        <v>44348</v>
      </c>
      <c r="R21" s="3">
        <f>'Input ifo'!M21</f>
        <v>15.4</v>
      </c>
      <c r="S21" s="3">
        <f>'Input ifo'!U21</f>
        <v>11</v>
      </c>
      <c r="T21" s="3">
        <f>'Input ifo'!AC21</f>
        <v>25.8</v>
      </c>
      <c r="U21" s="3">
        <f>'Input ifo'!AK21</f>
        <v>29.5</v>
      </c>
      <c r="V21" s="3">
        <f>'Input ifo'!AS21</f>
        <v>20.3</v>
      </c>
      <c r="W21" s="36">
        <f t="shared" si="11"/>
        <v>6.1</v>
      </c>
      <c r="X21" s="36">
        <f t="shared" si="11"/>
        <v>4.4000000000000004</v>
      </c>
      <c r="Y21" s="36">
        <f t="shared" si="11"/>
        <v>4.3000000000000007</v>
      </c>
      <c r="Z21" s="36">
        <f t="shared" si="11"/>
        <v>1.6000000000000014</v>
      </c>
      <c r="AA21" s="36">
        <f t="shared" si="11"/>
        <v>6.5</v>
      </c>
      <c r="AC21" s="2">
        <f t="shared" si="7"/>
        <v>44348</v>
      </c>
      <c r="AD21" s="3">
        <f>'Input ifo'!Q21</f>
        <v>11</v>
      </c>
      <c r="AE21" s="3">
        <f>'Input ifo'!Y21</f>
        <v>47.6</v>
      </c>
      <c r="AF21" s="3">
        <f>'Input ifo'!AG21</f>
        <v>6</v>
      </c>
      <c r="AG21" s="3">
        <f>'Input ifo'!AO21</f>
        <v>17.5</v>
      </c>
      <c r="AH21" s="3">
        <f>'Input ifo'!AW21</f>
        <v>13.6</v>
      </c>
      <c r="AI21" s="36">
        <f t="shared" si="12"/>
        <v>1.5</v>
      </c>
      <c r="AJ21" s="36">
        <f t="shared" si="12"/>
        <v>18.8</v>
      </c>
      <c r="AK21" s="36">
        <f t="shared" si="12"/>
        <v>9.9999999999999645E-2</v>
      </c>
      <c r="AL21" s="36">
        <f t="shared" si="12"/>
        <v>8.6999999999999993</v>
      </c>
      <c r="AM21" s="36">
        <f t="shared" si="12"/>
        <v>3.1999999999999993</v>
      </c>
      <c r="AQ21" s="5"/>
      <c r="AR21" s="5"/>
      <c r="AS21" s="5"/>
      <c r="AT21" s="5"/>
      <c r="AU21" s="5"/>
      <c r="AV21" s="5"/>
      <c r="AW21" s="5"/>
      <c r="BG21" s="123" t="s">
        <v>55</v>
      </c>
      <c r="BH21" s="97"/>
      <c r="BI21" s="85" t="str">
        <f>BI19</f>
        <v>KMU</v>
      </c>
      <c r="BJ21" s="108"/>
      <c r="BK21" s="88">
        <f>VLOOKUP(BK$4,$A$4:$H$47,2,FALSE)</f>
        <v>21.1</v>
      </c>
      <c r="BL21" s="87"/>
      <c r="BM21" s="88">
        <f>VLOOKUP(BM$4,$A$4:$H$47,2,FALSE)</f>
        <v>19.899999999999999</v>
      </c>
      <c r="BN21" s="88">
        <f>VLOOKUP(BN$4,$A$4:$H$47,2,FALSE)</f>
        <v>20.9</v>
      </c>
      <c r="BO21" s="88">
        <f>VLOOKUP(BO$4,$A$4:$H$47,2,FALSE)</f>
        <v>19.5</v>
      </c>
      <c r="BP21" s="89">
        <f>VLOOKUP(BP$4,$A$4:$H$47,2,FALSE)</f>
        <v>20.2</v>
      </c>
      <c r="BQ21" s="121"/>
      <c r="BR21" s="127">
        <f t="shared" si="16"/>
        <v>0.69999999999999929</v>
      </c>
      <c r="BS21" s="127">
        <f t="shared" si="15"/>
        <v>-0.90000000000000213</v>
      </c>
      <c r="BT21" s="70">
        <f>BR21/BU21</f>
        <v>0.46951219512195058</v>
      </c>
      <c r="BU21" s="69">
        <f>AVERAGE(F$4:F$37)</f>
        <v>1.4909090909090914</v>
      </c>
      <c r="BV21" s="68" t="str">
        <f>IF(ABS(BT21-BT22)&gt;=0.5,"Deutlich!","")</f>
        <v>Deutlich!</v>
      </c>
      <c r="BW21" s="30" t="str">
        <f>IF(BV21="Deutlich!",IF(BT21*BT22&lt;0,"Vorzeichen!",""),"")</f>
        <v/>
      </c>
    </row>
    <row r="22" spans="1:78" ht="15" hidden="1" thickTop="1" x14ac:dyDescent="0.2">
      <c r="A22" s="2">
        <v>44440</v>
      </c>
      <c r="B22" s="3">
        <f>'Input ifo'!B22</f>
        <v>17.7</v>
      </c>
      <c r="C22" s="3">
        <f>'Input ifo'!F22</f>
        <v>27.6</v>
      </c>
      <c r="D22" s="3">
        <f t="shared" si="0"/>
        <v>23.661111111111111</v>
      </c>
      <c r="E22" s="3">
        <f t="shared" si="3"/>
        <v>32.022222222222219</v>
      </c>
      <c r="F22" s="36">
        <f t="shared" si="13"/>
        <v>1.8000000000000007</v>
      </c>
      <c r="G22" s="36">
        <f t="shared" si="9"/>
        <v>9.9999999999997868E-2</v>
      </c>
      <c r="I22" s="2">
        <f t="shared" si="1"/>
        <v>44440</v>
      </c>
      <c r="J22" s="3">
        <f>'Input ifo'!E22</f>
        <v>20.100000000000001</v>
      </c>
      <c r="K22" s="3">
        <f>'Input ifo'!I22</f>
        <v>12.9</v>
      </c>
      <c r="L22" s="3">
        <f t="shared" si="4"/>
        <v>22.538888888888881</v>
      </c>
      <c r="M22" s="3">
        <f t="shared" si="5"/>
        <v>14.694444444444445</v>
      </c>
      <c r="N22" s="36">
        <f t="shared" ref="N22:O37" si="20">ABS(J22-J21)</f>
        <v>1.7000000000000028</v>
      </c>
      <c r="O22" s="36">
        <f t="shared" si="20"/>
        <v>0.29999999999999893</v>
      </c>
      <c r="Q22" s="2">
        <f t="shared" si="2"/>
        <v>44440</v>
      </c>
      <c r="R22" s="3">
        <f>'Input ifo'!M22</f>
        <v>17.3</v>
      </c>
      <c r="S22" s="3">
        <f>'Input ifo'!U22</f>
        <v>4.9000000000000004</v>
      </c>
      <c r="T22" s="3">
        <f>'Input ifo'!AC22</f>
        <v>15.9</v>
      </c>
      <c r="U22" s="3">
        <f>'Input ifo'!AK22</f>
        <v>17.7</v>
      </c>
      <c r="V22" s="3">
        <f>'Input ifo'!AS22</f>
        <v>26.9</v>
      </c>
      <c r="W22" s="36">
        <f t="shared" ref="W22:AA37" si="21">ABS(R22-R21)</f>
        <v>1.9000000000000004</v>
      </c>
      <c r="X22" s="36">
        <f t="shared" si="21"/>
        <v>6.1</v>
      </c>
      <c r="Y22" s="36">
        <f t="shared" si="21"/>
        <v>9.9</v>
      </c>
      <c r="Z22" s="36">
        <f t="shared" si="21"/>
        <v>11.8</v>
      </c>
      <c r="AA22" s="36">
        <f t="shared" si="21"/>
        <v>6.5999999999999979</v>
      </c>
      <c r="AC22" s="2">
        <f t="shared" si="7"/>
        <v>44440</v>
      </c>
      <c r="AD22" s="3">
        <f>'Input ifo'!Q22</f>
        <v>16.399999999999999</v>
      </c>
      <c r="AE22" s="3">
        <f>'Input ifo'!Y22</f>
        <v>6.6</v>
      </c>
      <c r="AF22" s="3">
        <f>'Input ifo'!AG22</f>
        <v>7.7</v>
      </c>
      <c r="AG22" s="3">
        <f>'Input ifo'!AO22</f>
        <v>10.4</v>
      </c>
      <c r="AH22" s="3">
        <f>'Input ifo'!AW22</f>
        <v>10.4</v>
      </c>
      <c r="AI22" s="36">
        <f t="shared" ref="AI22:AM37" si="22">ABS(AD22-AD21)</f>
        <v>5.3999999999999986</v>
      </c>
      <c r="AJ22" s="36">
        <f t="shared" si="22"/>
        <v>41</v>
      </c>
      <c r="AK22" s="36">
        <f t="shared" si="22"/>
        <v>1.7000000000000002</v>
      </c>
      <c r="AL22" s="36">
        <f t="shared" si="22"/>
        <v>7.1</v>
      </c>
      <c r="AM22" s="36">
        <f t="shared" si="22"/>
        <v>3.1999999999999993</v>
      </c>
      <c r="AQ22" s="5"/>
      <c r="AR22" s="5"/>
      <c r="AS22" s="5"/>
      <c r="AT22" s="5"/>
      <c r="AU22" s="5"/>
      <c r="AV22" s="5"/>
      <c r="AW22" s="5"/>
      <c r="BE22" s="74"/>
      <c r="BG22" s="124" t="s">
        <v>56</v>
      </c>
      <c r="BH22" s="104"/>
      <c r="BI22" s="105" t="str">
        <f>BI20</f>
        <v>GU</v>
      </c>
      <c r="BJ22" s="91"/>
      <c r="BK22" s="92">
        <f>VLOOKUP(BK$4,$A$4:$H$47,3,FALSE)</f>
        <v>28</v>
      </c>
      <c r="BL22" s="106"/>
      <c r="BM22" s="107">
        <f>VLOOKUP(BM$4,$A$4:$H$47,3,FALSE)</f>
        <v>27.2</v>
      </c>
      <c r="BN22" s="107">
        <f>VLOOKUP(BN$4,$A$4:$H$47,3,FALSE)</f>
        <v>30.3</v>
      </c>
      <c r="BO22" s="107">
        <f>VLOOKUP(BO$4,$A$4:$H$47,3,FALSE)</f>
        <v>27.2</v>
      </c>
      <c r="BP22" s="126">
        <f>VLOOKUP(BP$4,$A$4:$H$47,3,FALSE)</f>
        <v>31.5</v>
      </c>
      <c r="BQ22" s="121"/>
      <c r="BR22" s="126">
        <f t="shared" si="16"/>
        <v>4.3000000000000007</v>
      </c>
      <c r="BS22" s="126">
        <f t="shared" si="15"/>
        <v>3.5</v>
      </c>
      <c r="BT22" s="82">
        <f t="shared" si="17"/>
        <v>2.1015037593984962</v>
      </c>
      <c r="BU22" s="27">
        <f>AVERAGE(G$4:G$30)</f>
        <v>2.0461538461538464</v>
      </c>
      <c r="BV22" s="66"/>
      <c r="BW22" s="32"/>
    </row>
    <row r="23" spans="1:78" hidden="1" x14ac:dyDescent="0.2">
      <c r="A23" s="2">
        <v>44531</v>
      </c>
      <c r="B23" s="3">
        <f>'Input ifo'!B23</f>
        <v>19.3</v>
      </c>
      <c r="C23" s="3">
        <f>'Input ifo'!F23</f>
        <v>27.8</v>
      </c>
      <c r="D23" s="3">
        <f t="shared" si="0"/>
        <v>23.661111111111111</v>
      </c>
      <c r="E23" s="3">
        <f t="shared" si="3"/>
        <v>32.022222222222219</v>
      </c>
      <c r="F23" s="36">
        <f t="shared" si="13"/>
        <v>1.6000000000000014</v>
      </c>
      <c r="G23" s="36">
        <f t="shared" si="9"/>
        <v>0.19999999999999929</v>
      </c>
      <c r="I23" s="2">
        <f t="shared" si="1"/>
        <v>44531</v>
      </c>
      <c r="J23" s="3">
        <f>'Input ifo'!E23</f>
        <v>18.899999999999999</v>
      </c>
      <c r="K23" s="3">
        <f>'Input ifo'!I23</f>
        <v>8</v>
      </c>
      <c r="L23" s="3">
        <f t="shared" si="4"/>
        <v>22.538888888888881</v>
      </c>
      <c r="M23" s="3">
        <f t="shared" si="5"/>
        <v>14.694444444444445</v>
      </c>
      <c r="N23" s="36">
        <f t="shared" si="20"/>
        <v>1.2000000000000028</v>
      </c>
      <c r="O23" s="36">
        <f t="shared" si="20"/>
        <v>4.9000000000000004</v>
      </c>
      <c r="Q23" s="2">
        <f t="shared" si="2"/>
        <v>44531</v>
      </c>
      <c r="R23" s="3">
        <f>'Input ifo'!M23</f>
        <v>18.3</v>
      </c>
      <c r="S23" s="3">
        <f>'Input ifo'!U23</f>
        <v>5.9</v>
      </c>
      <c r="T23" s="3">
        <f>'Input ifo'!AC23</f>
        <v>14.9</v>
      </c>
      <c r="U23" s="3">
        <f>'Input ifo'!AK23</f>
        <v>18.7</v>
      </c>
      <c r="V23" s="3">
        <f>'Input ifo'!AS23</f>
        <v>23.4</v>
      </c>
      <c r="W23" s="36">
        <f t="shared" si="21"/>
        <v>1</v>
      </c>
      <c r="X23" s="36">
        <f t="shared" si="21"/>
        <v>1</v>
      </c>
      <c r="Y23" s="36">
        <f t="shared" si="21"/>
        <v>1</v>
      </c>
      <c r="Z23" s="36">
        <f t="shared" si="21"/>
        <v>1</v>
      </c>
      <c r="AA23" s="36">
        <f t="shared" si="21"/>
        <v>3.5</v>
      </c>
      <c r="AC23" s="2">
        <f t="shared" si="7"/>
        <v>44531</v>
      </c>
      <c r="AD23" s="3">
        <f>'Input ifo'!Q23</f>
        <v>11.1</v>
      </c>
      <c r="AE23" s="3">
        <f>'Input ifo'!Y23</f>
        <v>13.3</v>
      </c>
      <c r="AF23" s="3">
        <f>'Input ifo'!AG23</f>
        <v>8.8000000000000007</v>
      </c>
      <c r="AG23" s="3">
        <f>'Input ifo'!AO23</f>
        <v>5.4</v>
      </c>
      <c r="AH23" s="3">
        <f>'Input ifo'!AW23</f>
        <v>3.4</v>
      </c>
      <c r="AI23" s="36">
        <f t="shared" si="22"/>
        <v>5.2999999999999989</v>
      </c>
      <c r="AJ23" s="36">
        <f t="shared" si="22"/>
        <v>6.7000000000000011</v>
      </c>
      <c r="AK23" s="36">
        <f t="shared" si="22"/>
        <v>1.1000000000000005</v>
      </c>
      <c r="AL23" s="36">
        <f t="shared" si="22"/>
        <v>5</v>
      </c>
      <c r="AM23" s="36">
        <f t="shared" si="22"/>
        <v>7</v>
      </c>
      <c r="AQ23" s="5"/>
      <c r="AR23" s="5"/>
      <c r="AS23" s="5"/>
      <c r="AT23" s="5"/>
      <c r="AU23" s="5"/>
      <c r="AV23" s="5"/>
      <c r="AW23" s="5"/>
      <c r="BU23" s="71"/>
    </row>
    <row r="24" spans="1:78" hidden="1" x14ac:dyDescent="0.2">
      <c r="A24" s="2">
        <v>44621</v>
      </c>
      <c r="B24" s="3">
        <f>'Input ifo'!B24</f>
        <v>20.6</v>
      </c>
      <c r="C24" s="3">
        <f>'Input ifo'!F24</f>
        <v>26.3</v>
      </c>
      <c r="D24" s="3">
        <f t="shared" si="0"/>
        <v>23.661111111111111</v>
      </c>
      <c r="E24" s="3">
        <f t="shared" si="3"/>
        <v>32.022222222222219</v>
      </c>
      <c r="F24" s="36">
        <f t="shared" si="13"/>
        <v>1.3000000000000007</v>
      </c>
      <c r="G24" s="36">
        <f t="shared" si="9"/>
        <v>1.5</v>
      </c>
      <c r="I24" s="2">
        <f t="shared" si="1"/>
        <v>44621</v>
      </c>
      <c r="J24" s="3">
        <f>'Input ifo'!E24</f>
        <v>17.7</v>
      </c>
      <c r="K24" s="3">
        <f>'Input ifo'!I24</f>
        <v>14.2</v>
      </c>
      <c r="L24" s="3">
        <f t="shared" si="4"/>
        <v>22.538888888888881</v>
      </c>
      <c r="M24" s="3">
        <f t="shared" si="5"/>
        <v>14.694444444444445</v>
      </c>
      <c r="N24" s="36">
        <f t="shared" si="20"/>
        <v>1.1999999999999993</v>
      </c>
      <c r="O24" s="36">
        <f t="shared" si="20"/>
        <v>6.1999999999999993</v>
      </c>
      <c r="Q24" s="2">
        <f t="shared" si="2"/>
        <v>44621</v>
      </c>
      <c r="R24" s="3">
        <f>'Input ifo'!M24</f>
        <v>11.7</v>
      </c>
      <c r="S24" s="3">
        <f>'Input ifo'!U24</f>
        <v>6.3</v>
      </c>
      <c r="T24" s="3">
        <f>'Input ifo'!AC24</f>
        <v>14.3</v>
      </c>
      <c r="U24" s="3">
        <f>'Input ifo'!AK24</f>
        <v>22.9</v>
      </c>
      <c r="V24" s="3">
        <f>'Input ifo'!AS24</f>
        <v>24.9</v>
      </c>
      <c r="W24" s="36">
        <f t="shared" si="21"/>
        <v>6.6000000000000014</v>
      </c>
      <c r="X24" s="36">
        <f t="shared" si="21"/>
        <v>0.39999999999999947</v>
      </c>
      <c r="Y24" s="36">
        <f t="shared" si="21"/>
        <v>0.59999999999999964</v>
      </c>
      <c r="Z24" s="36">
        <f t="shared" si="21"/>
        <v>4.1999999999999993</v>
      </c>
      <c r="AA24" s="36">
        <f t="shared" si="21"/>
        <v>1.5</v>
      </c>
      <c r="AC24" s="2">
        <f t="shared" si="7"/>
        <v>44621</v>
      </c>
      <c r="AD24" s="3">
        <f>'Input ifo'!Q24</f>
        <v>22.6</v>
      </c>
      <c r="AE24" s="3">
        <f>'Input ifo'!Y24</f>
        <v>12.7</v>
      </c>
      <c r="AF24" s="3">
        <f>'Input ifo'!AG24</f>
        <v>9.5</v>
      </c>
      <c r="AG24" s="3">
        <f>'Input ifo'!AO24</f>
        <v>5.2</v>
      </c>
      <c r="AH24" s="3">
        <f>'Input ifo'!AW24</f>
        <v>6.2</v>
      </c>
      <c r="AI24" s="36">
        <f t="shared" si="22"/>
        <v>11.500000000000002</v>
      </c>
      <c r="AJ24" s="36">
        <f t="shared" si="22"/>
        <v>0.60000000000000142</v>
      </c>
      <c r="AK24" s="36">
        <f t="shared" si="22"/>
        <v>0.69999999999999929</v>
      </c>
      <c r="AL24" s="36">
        <f t="shared" si="22"/>
        <v>0.20000000000000018</v>
      </c>
      <c r="AM24" s="36">
        <f t="shared" si="22"/>
        <v>2.8000000000000003</v>
      </c>
      <c r="AQ24" s="5"/>
      <c r="AR24" s="5"/>
      <c r="AS24" s="5"/>
      <c r="AT24" s="5"/>
      <c r="AU24" s="5"/>
      <c r="AV24" s="5"/>
      <c r="AW24" s="5"/>
      <c r="BO24" s="65"/>
    </row>
    <row r="25" spans="1:78" hidden="1" x14ac:dyDescent="0.2">
      <c r="A25" s="2">
        <v>44713</v>
      </c>
      <c r="B25" s="3">
        <f>'Input ifo'!B25</f>
        <v>21.1</v>
      </c>
      <c r="C25" s="3">
        <f>'Input ifo'!F25</f>
        <v>28.5</v>
      </c>
      <c r="D25" s="3">
        <f t="shared" si="0"/>
        <v>23.661111111111111</v>
      </c>
      <c r="E25" s="3">
        <f t="shared" si="3"/>
        <v>32.022222222222219</v>
      </c>
      <c r="F25" s="36">
        <f t="shared" si="13"/>
        <v>0.5</v>
      </c>
      <c r="G25" s="36">
        <f t="shared" si="9"/>
        <v>2.1999999999999993</v>
      </c>
      <c r="I25" s="2">
        <f t="shared" si="1"/>
        <v>44713</v>
      </c>
      <c r="J25" s="3">
        <f>'Input ifo'!E25</f>
        <v>20.8</v>
      </c>
      <c r="K25" s="3">
        <f>'Input ifo'!I25</f>
        <v>13.5</v>
      </c>
      <c r="L25" s="3">
        <f t="shared" si="4"/>
        <v>22.538888888888881</v>
      </c>
      <c r="M25" s="3">
        <f t="shared" si="5"/>
        <v>14.694444444444445</v>
      </c>
      <c r="N25" s="36">
        <f t="shared" si="20"/>
        <v>3.1000000000000014</v>
      </c>
      <c r="O25" s="36">
        <f t="shared" si="20"/>
        <v>0.69999999999999929</v>
      </c>
      <c r="Q25" s="2">
        <f t="shared" si="2"/>
        <v>44713</v>
      </c>
      <c r="R25" s="3">
        <f>'Input ifo'!M25</f>
        <v>17.7</v>
      </c>
      <c r="S25" s="3">
        <f>'Input ifo'!U25</f>
        <v>13.6</v>
      </c>
      <c r="T25" s="3">
        <f>'Input ifo'!AC25</f>
        <v>18.8</v>
      </c>
      <c r="U25" s="3">
        <f>'Input ifo'!AK25</f>
        <v>15.5</v>
      </c>
      <c r="V25" s="3">
        <f>'Input ifo'!AS25</f>
        <v>25.9</v>
      </c>
      <c r="W25" s="36">
        <f t="shared" si="21"/>
        <v>6</v>
      </c>
      <c r="X25" s="36">
        <f t="shared" si="21"/>
        <v>7.3</v>
      </c>
      <c r="Y25" s="36">
        <f t="shared" si="21"/>
        <v>4.5</v>
      </c>
      <c r="Z25" s="36">
        <f t="shared" si="21"/>
        <v>7.3999999999999986</v>
      </c>
      <c r="AA25" s="36">
        <f t="shared" si="21"/>
        <v>1</v>
      </c>
      <c r="AC25" s="2">
        <f t="shared" si="7"/>
        <v>44713</v>
      </c>
      <c r="AD25" s="3">
        <f>'Input ifo'!Q25</f>
        <v>15.8</v>
      </c>
      <c r="AE25" s="3">
        <f>'Input ifo'!Y25</f>
        <v>6.8</v>
      </c>
      <c r="AF25" s="3">
        <f>'Input ifo'!AG25</f>
        <v>7.8</v>
      </c>
      <c r="AG25" s="3">
        <f>'Input ifo'!AO25</f>
        <v>12.4</v>
      </c>
      <c r="AH25" s="3">
        <f>'Input ifo'!AW25</f>
        <v>12.6</v>
      </c>
      <c r="AI25" s="36">
        <f t="shared" si="22"/>
        <v>6.8000000000000007</v>
      </c>
      <c r="AJ25" s="36">
        <f t="shared" si="22"/>
        <v>5.8999999999999995</v>
      </c>
      <c r="AK25" s="36">
        <f t="shared" si="22"/>
        <v>1.7000000000000002</v>
      </c>
      <c r="AL25" s="36">
        <f t="shared" si="22"/>
        <v>7.2</v>
      </c>
      <c r="AM25" s="36">
        <f t="shared" si="22"/>
        <v>6.3999999999999995</v>
      </c>
      <c r="AQ25" s="5"/>
      <c r="AR25" s="5"/>
      <c r="AS25" s="5"/>
      <c r="AT25" s="5"/>
      <c r="AU25" s="5"/>
      <c r="AV25" s="5"/>
      <c r="AW25" s="5"/>
    </row>
    <row r="26" spans="1:78" hidden="1" x14ac:dyDescent="0.2">
      <c r="A26" s="2">
        <v>44805</v>
      </c>
      <c r="B26" s="3">
        <f>'Input ifo'!B26</f>
        <v>20.3</v>
      </c>
      <c r="C26" s="3">
        <f>'Input ifo'!F26</f>
        <v>29.9</v>
      </c>
      <c r="D26" s="3">
        <f t="shared" si="0"/>
        <v>23.661111111111111</v>
      </c>
      <c r="E26" s="3">
        <f t="shared" si="3"/>
        <v>32.022222222222219</v>
      </c>
      <c r="F26" s="36">
        <f t="shared" si="13"/>
        <v>0.80000000000000071</v>
      </c>
      <c r="G26" s="36">
        <f t="shared" si="9"/>
        <v>1.3999999999999986</v>
      </c>
      <c r="I26" s="2">
        <f t="shared" si="1"/>
        <v>44805</v>
      </c>
      <c r="J26" s="3">
        <f>'Input ifo'!E26</f>
        <v>27.9</v>
      </c>
      <c r="K26" s="3">
        <f>'Input ifo'!I26</f>
        <v>11.2</v>
      </c>
      <c r="L26" s="3">
        <f t="shared" si="4"/>
        <v>22.538888888888881</v>
      </c>
      <c r="M26" s="3">
        <f t="shared" si="5"/>
        <v>14.694444444444445</v>
      </c>
      <c r="N26" s="36">
        <f t="shared" si="20"/>
        <v>7.0999999999999979</v>
      </c>
      <c r="O26" s="36">
        <f t="shared" si="20"/>
        <v>2.3000000000000007</v>
      </c>
      <c r="Q26" s="2">
        <f t="shared" si="2"/>
        <v>44805</v>
      </c>
      <c r="R26" s="3">
        <f>'Input ifo'!M26</f>
        <v>27.7</v>
      </c>
      <c r="S26" s="3">
        <f>'Input ifo'!U26</f>
        <v>18.3</v>
      </c>
      <c r="T26" s="3">
        <f>'Input ifo'!AC26</f>
        <v>17.3</v>
      </c>
      <c r="U26" s="3">
        <f>'Input ifo'!AK26</f>
        <v>17.2</v>
      </c>
      <c r="V26" s="3">
        <f>'Input ifo'!AS26</f>
        <v>33.200000000000003</v>
      </c>
      <c r="W26" s="36">
        <f t="shared" si="21"/>
        <v>10</v>
      </c>
      <c r="X26" s="36">
        <f t="shared" si="21"/>
        <v>4.7000000000000011</v>
      </c>
      <c r="Y26" s="36">
        <f t="shared" si="21"/>
        <v>1.5</v>
      </c>
      <c r="Z26" s="36">
        <f t="shared" si="21"/>
        <v>1.6999999999999993</v>
      </c>
      <c r="AA26" s="36">
        <f t="shared" si="21"/>
        <v>7.3000000000000043</v>
      </c>
      <c r="AC26" s="2">
        <f t="shared" si="7"/>
        <v>44805</v>
      </c>
      <c r="AD26" s="3">
        <f>'Input ifo'!Q26</f>
        <v>8.6999999999999993</v>
      </c>
      <c r="AE26" s="3">
        <f>'Input ifo'!Y26</f>
        <v>13.3</v>
      </c>
      <c r="AF26" s="3">
        <f>'Input ifo'!AG26</f>
        <v>11.8</v>
      </c>
      <c r="AG26" s="3">
        <f>'Input ifo'!AO26</f>
        <v>9.3000000000000007</v>
      </c>
      <c r="AH26" s="3">
        <f>'Input ifo'!AW26</f>
        <v>15.3</v>
      </c>
      <c r="AI26" s="36">
        <f t="shared" si="22"/>
        <v>7.1000000000000014</v>
      </c>
      <c r="AJ26" s="36">
        <f t="shared" si="22"/>
        <v>6.5000000000000009</v>
      </c>
      <c r="AK26" s="36">
        <f t="shared" si="22"/>
        <v>4.0000000000000009</v>
      </c>
      <c r="AL26" s="36">
        <f t="shared" si="22"/>
        <v>3.0999999999999996</v>
      </c>
      <c r="AM26" s="36">
        <f t="shared" si="22"/>
        <v>2.7000000000000011</v>
      </c>
      <c r="AQ26" s="5"/>
      <c r="AR26" s="5"/>
      <c r="AS26" s="5"/>
      <c r="AT26" s="5"/>
      <c r="AU26" s="5"/>
      <c r="AV26" s="5"/>
      <c r="AW26" s="5"/>
    </row>
    <row r="27" spans="1:78" ht="15" hidden="1" x14ac:dyDescent="0.25">
      <c r="A27" s="2">
        <v>44896</v>
      </c>
      <c r="B27" s="3">
        <f>'Input ifo'!B27</f>
        <v>19.3</v>
      </c>
      <c r="C27" s="3">
        <f>'Input ifo'!F27</f>
        <v>29.2</v>
      </c>
      <c r="D27" s="3">
        <f t="shared" si="0"/>
        <v>23.661111111111111</v>
      </c>
      <c r="E27" s="3">
        <f t="shared" si="3"/>
        <v>32.022222222222219</v>
      </c>
      <c r="F27" s="36">
        <f t="shared" si="13"/>
        <v>1</v>
      </c>
      <c r="G27" s="36">
        <f t="shared" si="9"/>
        <v>0.69999999999999929</v>
      </c>
      <c r="I27" s="2">
        <f t="shared" si="1"/>
        <v>44896</v>
      </c>
      <c r="J27" s="3">
        <f>'Input ifo'!E27</f>
        <v>31.3</v>
      </c>
      <c r="K27" s="3">
        <f>'Input ifo'!I27</f>
        <v>24.3</v>
      </c>
      <c r="L27" s="3">
        <f t="shared" si="4"/>
        <v>22.538888888888881</v>
      </c>
      <c r="M27" s="3">
        <f t="shared" si="5"/>
        <v>14.694444444444445</v>
      </c>
      <c r="N27" s="36">
        <f t="shared" si="20"/>
        <v>3.4000000000000021</v>
      </c>
      <c r="O27" s="36">
        <f t="shared" si="20"/>
        <v>13.100000000000001</v>
      </c>
      <c r="Q27" s="2">
        <f t="shared" si="2"/>
        <v>44896</v>
      </c>
      <c r="R27" s="3">
        <f>'Input ifo'!M27</f>
        <v>24.8</v>
      </c>
      <c r="S27" s="3">
        <f>'Input ifo'!U27</f>
        <v>23.2</v>
      </c>
      <c r="T27" s="3">
        <f>'Input ifo'!AC27</f>
        <v>22.6</v>
      </c>
      <c r="U27" s="3">
        <f>'Input ifo'!AK27</f>
        <v>25.8</v>
      </c>
      <c r="V27" s="3">
        <f>'Input ifo'!AS27</f>
        <v>39.9</v>
      </c>
      <c r="W27" s="36">
        <f t="shared" si="21"/>
        <v>2.8999999999999986</v>
      </c>
      <c r="X27" s="36">
        <f t="shared" si="21"/>
        <v>4.8999999999999986</v>
      </c>
      <c r="Y27" s="36">
        <f t="shared" si="21"/>
        <v>5.3000000000000007</v>
      </c>
      <c r="Z27" s="36">
        <f t="shared" si="21"/>
        <v>8.6000000000000014</v>
      </c>
      <c r="AA27" s="36">
        <f t="shared" si="21"/>
        <v>6.6999999999999957</v>
      </c>
      <c r="AC27" s="2">
        <f t="shared" si="7"/>
        <v>44896</v>
      </c>
      <c r="AD27" s="3">
        <f>'Input ifo'!Q27</f>
        <v>29.8</v>
      </c>
      <c r="AE27" s="3">
        <f>'Input ifo'!Y27</f>
        <v>39</v>
      </c>
      <c r="AF27" s="3">
        <f>'Input ifo'!AG27</f>
        <v>8.1</v>
      </c>
      <c r="AG27" s="3">
        <f>'Input ifo'!AO27</f>
        <v>6.4</v>
      </c>
      <c r="AH27" s="3">
        <f>'Input ifo'!AW27</f>
        <v>25.2</v>
      </c>
      <c r="AI27" s="36">
        <f t="shared" si="22"/>
        <v>21.1</v>
      </c>
      <c r="AJ27" s="36">
        <f t="shared" si="22"/>
        <v>25.7</v>
      </c>
      <c r="AK27" s="36">
        <f t="shared" si="22"/>
        <v>3.7000000000000011</v>
      </c>
      <c r="AL27" s="36">
        <f t="shared" si="22"/>
        <v>2.9000000000000004</v>
      </c>
      <c r="AM27" s="36">
        <f t="shared" si="22"/>
        <v>9.8999999999999986</v>
      </c>
      <c r="AQ27" s="6" t="s">
        <v>30</v>
      </c>
      <c r="AR27" s="5"/>
      <c r="AS27" s="5"/>
      <c r="AT27" s="5"/>
      <c r="AU27" s="5"/>
      <c r="AV27" s="5"/>
      <c r="AW27" s="5"/>
      <c r="BU27" s="2"/>
      <c r="BV27" s="3"/>
      <c r="BW27" s="3"/>
      <c r="BX27" s="3"/>
      <c r="BY27" s="3"/>
      <c r="BZ27" s="3"/>
    </row>
    <row r="28" spans="1:78" hidden="1" x14ac:dyDescent="0.2">
      <c r="A28" s="2">
        <v>44986</v>
      </c>
      <c r="B28" s="3">
        <f>'Input ifo'!B28</f>
        <v>20.9</v>
      </c>
      <c r="C28" s="3">
        <f>'Input ifo'!F28</f>
        <v>28.8</v>
      </c>
      <c r="D28" s="3">
        <f t="shared" si="0"/>
        <v>23.661111111111111</v>
      </c>
      <c r="E28" s="3">
        <f t="shared" si="3"/>
        <v>32.022222222222219</v>
      </c>
      <c r="F28" s="36">
        <f t="shared" si="13"/>
        <v>1.5999999999999979</v>
      </c>
      <c r="G28" s="36">
        <f t="shared" si="9"/>
        <v>0.39999999999999858</v>
      </c>
      <c r="I28" s="2">
        <f t="shared" si="1"/>
        <v>44986</v>
      </c>
      <c r="J28" s="3">
        <f>'Input ifo'!E28</f>
        <v>25.5</v>
      </c>
      <c r="K28" s="3">
        <f>'Input ifo'!I28</f>
        <v>14.5</v>
      </c>
      <c r="L28" s="3">
        <f t="shared" si="4"/>
        <v>22.538888888888881</v>
      </c>
      <c r="M28" s="3">
        <f t="shared" si="5"/>
        <v>14.694444444444445</v>
      </c>
      <c r="N28" s="36">
        <f t="shared" si="20"/>
        <v>5.8000000000000007</v>
      </c>
      <c r="O28" s="36">
        <f t="shared" si="20"/>
        <v>9.8000000000000007</v>
      </c>
      <c r="Q28" s="2">
        <f t="shared" si="2"/>
        <v>44986</v>
      </c>
      <c r="R28" s="3">
        <f>'Input ifo'!M28</f>
        <v>21</v>
      </c>
      <c r="S28" s="3">
        <f>'Input ifo'!U28</f>
        <v>19.600000000000001</v>
      </c>
      <c r="T28" s="3">
        <f>'Input ifo'!AC28</f>
        <v>20.2</v>
      </c>
      <c r="U28" s="3">
        <f>'Input ifo'!AK28</f>
        <v>21.9</v>
      </c>
      <c r="V28" s="3">
        <f>'Input ifo'!AS28</f>
        <v>31.4</v>
      </c>
      <c r="W28" s="36">
        <f t="shared" si="21"/>
        <v>3.8000000000000007</v>
      </c>
      <c r="X28" s="36">
        <f t="shared" si="21"/>
        <v>3.5999999999999979</v>
      </c>
      <c r="Y28" s="36">
        <f t="shared" si="21"/>
        <v>2.4000000000000021</v>
      </c>
      <c r="Z28" s="36">
        <f t="shared" si="21"/>
        <v>3.9000000000000021</v>
      </c>
      <c r="AA28" s="36">
        <f t="shared" si="21"/>
        <v>8.5</v>
      </c>
      <c r="AC28" s="2">
        <f t="shared" si="7"/>
        <v>44986</v>
      </c>
      <c r="AD28" s="3">
        <f>'Input ifo'!Q28</f>
        <v>7.8</v>
      </c>
      <c r="AE28" s="3">
        <f>'Input ifo'!Y28</f>
        <v>46.7</v>
      </c>
      <c r="AF28" s="3">
        <f>'Input ifo'!AG28</f>
        <v>11.7</v>
      </c>
      <c r="AG28" s="3">
        <f>'Input ifo'!AO28</f>
        <v>22.6</v>
      </c>
      <c r="AH28" s="3">
        <f>'Input ifo'!AW28</f>
        <v>19.399999999999999</v>
      </c>
      <c r="AI28" s="36">
        <f t="shared" si="22"/>
        <v>22</v>
      </c>
      <c r="AJ28" s="36">
        <f t="shared" si="22"/>
        <v>7.7000000000000028</v>
      </c>
      <c r="AK28" s="36">
        <f t="shared" si="22"/>
        <v>3.5999999999999996</v>
      </c>
      <c r="AL28" s="36">
        <f t="shared" si="22"/>
        <v>16.200000000000003</v>
      </c>
      <c r="AM28" s="36">
        <f t="shared" si="22"/>
        <v>5.8000000000000007</v>
      </c>
      <c r="AQ28" s="7" t="s">
        <v>35</v>
      </c>
      <c r="AR28" s="5"/>
      <c r="AS28" s="5"/>
      <c r="AT28" s="5"/>
      <c r="AU28" s="5"/>
      <c r="AV28" s="5"/>
      <c r="AW28" s="5"/>
      <c r="BU28" s="2"/>
      <c r="BV28" s="3"/>
      <c r="BW28" s="3"/>
      <c r="BX28" s="3"/>
      <c r="BY28" s="3"/>
      <c r="BZ28" s="3"/>
    </row>
    <row r="29" spans="1:78" hidden="1" x14ac:dyDescent="0.2">
      <c r="A29" s="2">
        <v>45078</v>
      </c>
      <c r="B29" s="3">
        <f>'Input ifo'!B29</f>
        <v>21.6</v>
      </c>
      <c r="C29" s="3">
        <f>'Input ifo'!F29</f>
        <v>31.8</v>
      </c>
      <c r="D29" s="3">
        <f t="shared" si="0"/>
        <v>23.661111111111111</v>
      </c>
      <c r="E29" s="3">
        <f t="shared" si="3"/>
        <v>32.022222222222219</v>
      </c>
      <c r="F29" s="36">
        <f t="shared" si="13"/>
        <v>0.70000000000000284</v>
      </c>
      <c r="G29" s="36">
        <f t="shared" si="9"/>
        <v>3</v>
      </c>
      <c r="I29" s="2">
        <f t="shared" si="1"/>
        <v>45078</v>
      </c>
      <c r="J29" s="3">
        <f>'Input ifo'!E29</f>
        <v>25.6</v>
      </c>
      <c r="K29" s="3">
        <f>'Input ifo'!I29</f>
        <v>17.899999999999999</v>
      </c>
      <c r="L29" s="3">
        <f t="shared" si="4"/>
        <v>22.538888888888881</v>
      </c>
      <c r="M29" s="3">
        <f t="shared" si="5"/>
        <v>14.694444444444445</v>
      </c>
      <c r="N29" s="36">
        <f t="shared" si="20"/>
        <v>0.10000000000000142</v>
      </c>
      <c r="O29" s="36">
        <f t="shared" si="20"/>
        <v>3.3999999999999986</v>
      </c>
      <c r="Q29" s="2">
        <f t="shared" si="2"/>
        <v>45078</v>
      </c>
      <c r="R29" s="3">
        <f>'Input ifo'!M29</f>
        <v>25</v>
      </c>
      <c r="S29" s="3">
        <f>'Input ifo'!U29</f>
        <v>24.7</v>
      </c>
      <c r="T29" s="3">
        <f>'Input ifo'!AC29</f>
        <v>26</v>
      </c>
      <c r="U29" s="3">
        <f>'Input ifo'!AK29</f>
        <v>23.2</v>
      </c>
      <c r="V29" s="3">
        <f>'Input ifo'!AS29</f>
        <v>26.5</v>
      </c>
      <c r="W29" s="36">
        <f t="shared" si="21"/>
        <v>4</v>
      </c>
      <c r="X29" s="36">
        <f t="shared" si="21"/>
        <v>5.0999999999999979</v>
      </c>
      <c r="Y29" s="36">
        <f t="shared" si="21"/>
        <v>5.8000000000000007</v>
      </c>
      <c r="Z29" s="36">
        <f t="shared" si="21"/>
        <v>1.3000000000000007</v>
      </c>
      <c r="AA29" s="36">
        <f t="shared" si="21"/>
        <v>4.8999999999999986</v>
      </c>
      <c r="AC29" s="2">
        <f t="shared" si="7"/>
        <v>45078</v>
      </c>
      <c r="AD29" s="3">
        <f>'Input ifo'!Q29</f>
        <v>14.7</v>
      </c>
      <c r="AE29" s="3">
        <f>'Input ifo'!Y29</f>
        <v>30.9</v>
      </c>
      <c r="AF29" s="3">
        <f>'Input ifo'!AG29</f>
        <v>18.899999999999999</v>
      </c>
      <c r="AG29" s="3">
        <f>'Input ifo'!AO29</f>
        <v>15.8</v>
      </c>
      <c r="AH29" s="3">
        <f>'Input ifo'!AW29</f>
        <v>21.9</v>
      </c>
      <c r="AI29" s="36">
        <f t="shared" si="22"/>
        <v>6.8999999999999995</v>
      </c>
      <c r="AJ29" s="36">
        <f t="shared" si="22"/>
        <v>15.800000000000004</v>
      </c>
      <c r="AK29" s="36">
        <f t="shared" si="22"/>
        <v>7.1999999999999993</v>
      </c>
      <c r="AL29" s="36">
        <f t="shared" si="22"/>
        <v>6.8000000000000007</v>
      </c>
      <c r="AM29" s="36">
        <f t="shared" si="22"/>
        <v>2.5</v>
      </c>
      <c r="AQ29" s="5"/>
      <c r="AR29" s="5"/>
      <c r="AS29" s="5"/>
      <c r="AT29" s="5"/>
      <c r="AU29" s="5"/>
      <c r="AV29" s="5"/>
      <c r="AW29" s="5"/>
      <c r="BU29" s="2"/>
      <c r="BV29" s="3"/>
      <c r="BW29" s="3"/>
      <c r="BX29" s="3"/>
      <c r="BY29" s="3"/>
      <c r="BZ29" s="3"/>
    </row>
    <row r="30" spans="1:78" hidden="1" x14ac:dyDescent="0.2">
      <c r="A30" s="2">
        <v>45170</v>
      </c>
      <c r="B30" s="3">
        <f>'Input ifo'!B30</f>
        <v>20.2</v>
      </c>
      <c r="C30" s="3">
        <f>'Input ifo'!F30</f>
        <v>30.4</v>
      </c>
      <c r="D30" s="3">
        <f t="shared" si="0"/>
        <v>23.661111111111111</v>
      </c>
      <c r="E30" s="3">
        <f t="shared" si="3"/>
        <v>32.022222222222219</v>
      </c>
      <c r="F30" s="36">
        <f t="shared" si="13"/>
        <v>1.4000000000000021</v>
      </c>
      <c r="G30" s="36">
        <f t="shared" si="9"/>
        <v>1.4000000000000021</v>
      </c>
      <c r="I30" s="2">
        <f t="shared" si="1"/>
        <v>45170</v>
      </c>
      <c r="J30" s="3">
        <f>'Input ifo'!E30</f>
        <v>31.7</v>
      </c>
      <c r="K30" s="3">
        <f>'Input ifo'!I30</f>
        <v>21.3</v>
      </c>
      <c r="L30" s="3">
        <f t="shared" si="4"/>
        <v>22.538888888888881</v>
      </c>
      <c r="M30" s="3">
        <f t="shared" si="5"/>
        <v>14.694444444444445</v>
      </c>
      <c r="N30" s="36">
        <f t="shared" si="20"/>
        <v>6.0999999999999979</v>
      </c>
      <c r="O30" s="36">
        <f t="shared" si="20"/>
        <v>3.4000000000000021</v>
      </c>
      <c r="Q30" s="2">
        <f t="shared" si="2"/>
        <v>45170</v>
      </c>
      <c r="R30" s="3">
        <f>'Input ifo'!M30</f>
        <v>32.4</v>
      </c>
      <c r="S30" s="3">
        <f>'Input ifo'!U30</f>
        <v>29</v>
      </c>
      <c r="T30" s="3">
        <f>'Input ifo'!AC30</f>
        <v>29.5</v>
      </c>
      <c r="U30" s="3">
        <f>'Input ifo'!AK30</f>
        <v>26.4</v>
      </c>
      <c r="V30" s="3">
        <f>'Input ifo'!AS30</f>
        <v>32.9</v>
      </c>
      <c r="W30" s="36">
        <f t="shared" si="21"/>
        <v>7.3999999999999986</v>
      </c>
      <c r="X30" s="36">
        <f t="shared" si="21"/>
        <v>4.3000000000000007</v>
      </c>
      <c r="Y30" s="36">
        <f t="shared" si="21"/>
        <v>3.5</v>
      </c>
      <c r="Z30" s="36">
        <f t="shared" si="21"/>
        <v>3.1999999999999993</v>
      </c>
      <c r="AA30" s="36">
        <f t="shared" si="21"/>
        <v>6.3999999999999986</v>
      </c>
      <c r="AC30" s="2">
        <f t="shared" si="7"/>
        <v>45170</v>
      </c>
      <c r="AD30" s="3">
        <f>'Input ifo'!Q30</f>
        <v>19.100000000000001</v>
      </c>
      <c r="AE30" s="3">
        <f>'Input ifo'!Y30</f>
        <v>30.1</v>
      </c>
      <c r="AF30" s="3">
        <f>'Input ifo'!AG30</f>
        <v>10.9</v>
      </c>
      <c r="AG30" s="3">
        <f>'Input ifo'!AO30</f>
        <v>32.6</v>
      </c>
      <c r="AH30" s="3">
        <f>'Input ifo'!AW30</f>
        <v>22.6</v>
      </c>
      <c r="AI30" s="36">
        <f t="shared" si="22"/>
        <v>4.4000000000000021</v>
      </c>
      <c r="AJ30" s="36">
        <f t="shared" si="22"/>
        <v>0.79999999999999716</v>
      </c>
      <c r="AK30" s="36">
        <f t="shared" si="22"/>
        <v>7.9999999999999982</v>
      </c>
      <c r="AL30" s="36">
        <f t="shared" si="22"/>
        <v>16.8</v>
      </c>
      <c r="AM30" s="36">
        <f t="shared" si="22"/>
        <v>0.70000000000000284</v>
      </c>
      <c r="AQ30" s="5"/>
      <c r="AR30" s="5"/>
      <c r="AS30" s="5"/>
      <c r="AT30" s="5"/>
      <c r="AU30" s="5"/>
      <c r="AV30" s="5"/>
      <c r="AW30" s="5"/>
      <c r="BU30" s="2"/>
      <c r="BV30" s="3"/>
      <c r="BW30" s="3"/>
      <c r="BX30" s="3"/>
      <c r="BY30" s="3"/>
      <c r="BZ30" s="3"/>
    </row>
    <row r="31" spans="1:78" hidden="1" x14ac:dyDescent="0.2">
      <c r="A31" s="2">
        <v>45261</v>
      </c>
      <c r="B31" s="3">
        <f>'Input ifo'!B31</f>
        <v>19</v>
      </c>
      <c r="C31" s="3">
        <f>'Input ifo'!F31</f>
        <v>30.4</v>
      </c>
      <c r="D31" s="3">
        <f t="shared" si="0"/>
        <v>23.661111111111111</v>
      </c>
      <c r="E31" s="3">
        <f t="shared" si="3"/>
        <v>32.022222222222219</v>
      </c>
      <c r="F31" s="36">
        <f t="shared" si="13"/>
        <v>1.1999999999999993</v>
      </c>
      <c r="G31" s="36">
        <f t="shared" si="9"/>
        <v>0</v>
      </c>
      <c r="I31" s="2">
        <f t="shared" si="1"/>
        <v>45261</v>
      </c>
      <c r="J31" s="3">
        <f>'Input ifo'!E31</f>
        <v>28.8</v>
      </c>
      <c r="K31" s="3">
        <f>'Input ifo'!I31</f>
        <v>20.399999999999999</v>
      </c>
      <c r="L31" s="3">
        <f t="shared" si="4"/>
        <v>22.538888888888881</v>
      </c>
      <c r="M31" s="3">
        <f t="shared" si="5"/>
        <v>14.694444444444445</v>
      </c>
      <c r="N31" s="36">
        <f t="shared" si="20"/>
        <v>2.8999999999999986</v>
      </c>
      <c r="O31" s="36">
        <f t="shared" si="20"/>
        <v>0.90000000000000213</v>
      </c>
      <c r="Q31" s="2">
        <f t="shared" si="2"/>
        <v>45261</v>
      </c>
      <c r="R31" s="3">
        <f>'Input ifo'!M31</f>
        <v>26.3</v>
      </c>
      <c r="S31" s="3">
        <f>'Input ifo'!U31</f>
        <v>23.9</v>
      </c>
      <c r="T31" s="3">
        <f>'Input ifo'!AC31</f>
        <v>33.799999999999997</v>
      </c>
      <c r="U31" s="3">
        <f>'Input ifo'!AK31</f>
        <v>28</v>
      </c>
      <c r="V31" s="3">
        <f>'Input ifo'!AS31</f>
        <v>31.4</v>
      </c>
      <c r="W31" s="36">
        <f t="shared" si="21"/>
        <v>6.0999999999999979</v>
      </c>
      <c r="X31" s="36">
        <f t="shared" si="21"/>
        <v>5.1000000000000014</v>
      </c>
      <c r="Y31" s="36">
        <f t="shared" si="21"/>
        <v>4.2999999999999972</v>
      </c>
      <c r="Z31" s="36">
        <f t="shared" si="21"/>
        <v>1.6000000000000014</v>
      </c>
      <c r="AA31" s="36">
        <f t="shared" si="21"/>
        <v>1.5</v>
      </c>
      <c r="AC31" s="2">
        <f t="shared" si="7"/>
        <v>45261</v>
      </c>
      <c r="AD31" s="3">
        <f>'Input ifo'!Q31</f>
        <v>16.7</v>
      </c>
      <c r="AE31" s="3">
        <f>'Input ifo'!Y31</f>
        <v>13.5</v>
      </c>
      <c r="AF31" s="3">
        <f>'Input ifo'!AG31</f>
        <v>20.8</v>
      </c>
      <c r="AG31" s="3">
        <f>'Input ifo'!AO31</f>
        <v>28.6</v>
      </c>
      <c r="AH31" s="3">
        <f>'Input ifo'!AW31</f>
        <v>23.7</v>
      </c>
      <c r="AI31" s="36">
        <f t="shared" si="22"/>
        <v>2.4000000000000021</v>
      </c>
      <c r="AJ31" s="36">
        <f t="shared" si="22"/>
        <v>16.600000000000001</v>
      </c>
      <c r="AK31" s="36">
        <f t="shared" si="22"/>
        <v>9.9</v>
      </c>
      <c r="AL31" s="36">
        <f t="shared" si="22"/>
        <v>4</v>
      </c>
      <c r="AM31" s="36">
        <f t="shared" si="22"/>
        <v>1.0999999999999979</v>
      </c>
      <c r="AQ31" s="5"/>
      <c r="AR31" s="5"/>
      <c r="AS31" s="5"/>
      <c r="AT31" s="5"/>
      <c r="AU31" s="5"/>
      <c r="AV31" s="5"/>
      <c r="AW31" s="5"/>
      <c r="BU31" s="2"/>
      <c r="BV31" s="3"/>
      <c r="BW31" s="3"/>
      <c r="BX31" s="3"/>
      <c r="BY31" s="3"/>
      <c r="BZ31" s="3"/>
    </row>
    <row r="32" spans="1:78" hidden="1" x14ac:dyDescent="0.2">
      <c r="A32" s="2">
        <v>45352</v>
      </c>
      <c r="B32" s="3">
        <f>'Input ifo'!B32</f>
        <v>20.5</v>
      </c>
      <c r="C32" s="3">
        <f>'Input ifo'!F32</f>
        <v>32.5</v>
      </c>
      <c r="D32" s="3">
        <f t="shared" si="0"/>
        <v>23.661111111111111</v>
      </c>
      <c r="E32" s="3">
        <f t="shared" si="3"/>
        <v>32.022222222222219</v>
      </c>
      <c r="F32" s="36">
        <f t="shared" si="13"/>
        <v>1.5</v>
      </c>
      <c r="G32" s="36">
        <f t="shared" si="9"/>
        <v>2.1000000000000014</v>
      </c>
      <c r="I32" s="2">
        <f t="shared" si="1"/>
        <v>45352</v>
      </c>
      <c r="J32" s="3">
        <f>'Input ifo'!E32</f>
        <v>26.3</v>
      </c>
      <c r="K32" s="3">
        <f>'Input ifo'!I32</f>
        <v>20.7</v>
      </c>
      <c r="L32" s="3">
        <f t="shared" si="4"/>
        <v>22.538888888888881</v>
      </c>
      <c r="M32" s="3">
        <f t="shared" si="5"/>
        <v>14.694444444444445</v>
      </c>
      <c r="N32" s="36">
        <f t="shared" si="20"/>
        <v>2.5</v>
      </c>
      <c r="O32" s="36">
        <f t="shared" si="20"/>
        <v>0.30000000000000071</v>
      </c>
      <c r="Q32" s="2">
        <f t="shared" si="2"/>
        <v>45352</v>
      </c>
      <c r="R32" s="3">
        <f>'Input ifo'!M32</f>
        <v>20.3</v>
      </c>
      <c r="S32" s="3">
        <f>'Input ifo'!U32</f>
        <v>25</v>
      </c>
      <c r="T32" s="3">
        <f>'Input ifo'!AC32</f>
        <v>28.9</v>
      </c>
      <c r="U32" s="3">
        <f>'Input ifo'!AK32</f>
        <v>34.1</v>
      </c>
      <c r="V32" s="3">
        <f>'Input ifo'!AS32</f>
        <v>29.7</v>
      </c>
      <c r="W32" s="36">
        <f t="shared" si="21"/>
        <v>6</v>
      </c>
      <c r="X32" s="36">
        <f t="shared" si="21"/>
        <v>1.1000000000000014</v>
      </c>
      <c r="Y32" s="36">
        <f t="shared" si="21"/>
        <v>4.8999999999999986</v>
      </c>
      <c r="Z32" s="36">
        <f t="shared" si="21"/>
        <v>6.1000000000000014</v>
      </c>
      <c r="AA32" s="36">
        <f t="shared" si="21"/>
        <v>1.6999999999999993</v>
      </c>
      <c r="AC32" s="2">
        <f t="shared" si="7"/>
        <v>45352</v>
      </c>
      <c r="AD32" s="3">
        <f>'Input ifo'!Q32</f>
        <v>18.3</v>
      </c>
      <c r="AE32" s="3">
        <f>'Input ifo'!Y32</f>
        <v>18.8</v>
      </c>
      <c r="AF32" s="3">
        <f>'Input ifo'!AG32</f>
        <v>9.6</v>
      </c>
      <c r="AG32" s="3">
        <f>'Input ifo'!AO32</f>
        <v>21.3</v>
      </c>
      <c r="AH32" s="3">
        <f>'Input ifo'!AW32</f>
        <v>27.2</v>
      </c>
      <c r="AI32" s="36">
        <f t="shared" si="22"/>
        <v>1.6000000000000014</v>
      </c>
      <c r="AJ32" s="36">
        <f t="shared" si="22"/>
        <v>5.3000000000000007</v>
      </c>
      <c r="AK32" s="36">
        <f t="shared" si="22"/>
        <v>11.200000000000001</v>
      </c>
      <c r="AL32" s="36">
        <f t="shared" si="22"/>
        <v>7.3000000000000007</v>
      </c>
      <c r="AM32" s="36">
        <f t="shared" si="22"/>
        <v>3.5</v>
      </c>
      <c r="AQ32" s="5"/>
      <c r="AR32" s="5"/>
      <c r="AS32" s="5"/>
      <c r="AT32" s="5"/>
      <c r="AU32" s="5"/>
      <c r="AV32" s="5"/>
      <c r="AW32" s="5"/>
      <c r="BU32" s="2"/>
      <c r="BV32" s="3"/>
      <c r="BW32" s="3"/>
      <c r="BX32" s="3"/>
      <c r="BY32" s="3"/>
      <c r="BZ32" s="3"/>
    </row>
    <row r="33" spans="1:78" hidden="1" x14ac:dyDescent="0.2">
      <c r="A33" s="2">
        <v>45444</v>
      </c>
      <c r="B33" s="3">
        <f>'Input ifo'!B33</f>
        <v>21.2</v>
      </c>
      <c r="C33" s="3">
        <f>'Input ifo'!F33</f>
        <v>32.9</v>
      </c>
      <c r="D33" s="3">
        <f t="shared" si="0"/>
        <v>23.661111111111111</v>
      </c>
      <c r="E33" s="3">
        <f t="shared" si="3"/>
        <v>32.022222222222219</v>
      </c>
      <c r="F33" s="36">
        <f t="shared" si="13"/>
        <v>0.69999999999999929</v>
      </c>
      <c r="G33" s="36">
        <f t="shared" si="9"/>
        <v>0.39999999999999858</v>
      </c>
      <c r="I33" s="2">
        <f t="shared" si="1"/>
        <v>45444</v>
      </c>
      <c r="J33" s="3">
        <f>'Input ifo'!E33</f>
        <v>27.8</v>
      </c>
      <c r="K33" s="3">
        <f>'Input ifo'!I33</f>
        <v>25.8</v>
      </c>
      <c r="L33" s="3">
        <f t="shared" si="4"/>
        <v>22.538888888888881</v>
      </c>
      <c r="M33" s="3">
        <f t="shared" si="5"/>
        <v>14.694444444444445</v>
      </c>
      <c r="N33" s="36">
        <f t="shared" si="20"/>
        <v>1.5</v>
      </c>
      <c r="O33" s="36">
        <f t="shared" si="20"/>
        <v>5.1000000000000014</v>
      </c>
      <c r="Q33" s="2">
        <f t="shared" si="2"/>
        <v>45444</v>
      </c>
      <c r="R33" s="3">
        <f>'Input ifo'!M33</f>
        <v>29.2</v>
      </c>
      <c r="S33" s="3">
        <f>'Input ifo'!U33</f>
        <v>34.299999999999997</v>
      </c>
      <c r="T33" s="3">
        <f>'Input ifo'!AC33</f>
        <v>27.2</v>
      </c>
      <c r="U33" s="3">
        <f>'Input ifo'!AK33</f>
        <v>27.4</v>
      </c>
      <c r="V33" s="3">
        <f>'Input ifo'!AS33</f>
        <v>25.2</v>
      </c>
      <c r="W33" s="36">
        <f t="shared" si="21"/>
        <v>8.8999999999999986</v>
      </c>
      <c r="X33" s="36">
        <f t="shared" si="21"/>
        <v>9.2999999999999972</v>
      </c>
      <c r="Y33" s="36">
        <f t="shared" si="21"/>
        <v>1.6999999999999993</v>
      </c>
      <c r="Z33" s="36">
        <f t="shared" si="21"/>
        <v>6.7000000000000028</v>
      </c>
      <c r="AA33" s="36">
        <f t="shared" si="21"/>
        <v>4.5</v>
      </c>
      <c r="AC33" s="2">
        <f t="shared" si="7"/>
        <v>45444</v>
      </c>
      <c r="AD33" s="3">
        <f>'Input ifo'!Q33</f>
        <v>20.5</v>
      </c>
      <c r="AE33" s="3">
        <f>'Input ifo'!Y33</f>
        <v>28.1</v>
      </c>
      <c r="AF33" s="3">
        <f>'Input ifo'!AG33</f>
        <v>20.9</v>
      </c>
      <c r="AG33" s="3">
        <f>'Input ifo'!AO33</f>
        <v>35.1</v>
      </c>
      <c r="AH33" s="3">
        <f>'Input ifo'!AW33</f>
        <v>31.6</v>
      </c>
      <c r="AI33" s="36">
        <f t="shared" si="22"/>
        <v>2.1999999999999993</v>
      </c>
      <c r="AJ33" s="36">
        <f t="shared" si="22"/>
        <v>9.3000000000000007</v>
      </c>
      <c r="AK33" s="36">
        <f t="shared" si="22"/>
        <v>11.299999999999999</v>
      </c>
      <c r="AL33" s="36">
        <f t="shared" si="22"/>
        <v>13.8</v>
      </c>
      <c r="AM33" s="36">
        <f t="shared" si="22"/>
        <v>4.4000000000000021</v>
      </c>
      <c r="AQ33" s="5"/>
      <c r="AR33" s="5"/>
      <c r="AS33" s="5"/>
      <c r="AT33" s="5"/>
      <c r="AU33" s="5"/>
      <c r="AV33" s="5"/>
      <c r="AW33" s="5"/>
      <c r="BU33" s="2"/>
      <c r="BV33" s="3"/>
      <c r="BW33" s="3"/>
      <c r="BX33" s="3"/>
      <c r="BY33" s="3"/>
      <c r="BZ33" s="3"/>
    </row>
    <row r="34" spans="1:78" hidden="1" x14ac:dyDescent="0.2">
      <c r="A34" s="2">
        <v>45536</v>
      </c>
      <c r="B34" s="3">
        <f>'Input ifo'!B34</f>
        <v>20.3</v>
      </c>
      <c r="C34" s="3">
        <f>'Input ifo'!F34</f>
        <v>27.7</v>
      </c>
      <c r="D34" s="3">
        <f t="shared" si="0"/>
        <v>23.661111111111111</v>
      </c>
      <c r="E34" s="3">
        <f t="shared" si="3"/>
        <v>32.022222222222219</v>
      </c>
      <c r="F34" s="36">
        <f t="shared" si="13"/>
        <v>0.89999999999999858</v>
      </c>
      <c r="G34" s="36">
        <f t="shared" si="9"/>
        <v>5.1999999999999993</v>
      </c>
      <c r="I34" s="2">
        <f t="shared" si="1"/>
        <v>45536</v>
      </c>
      <c r="J34" s="3">
        <f>'Input ifo'!E34</f>
        <v>31.5</v>
      </c>
      <c r="K34" s="3">
        <f>'Input ifo'!I34</f>
        <v>34.5</v>
      </c>
      <c r="L34" s="3">
        <f t="shared" si="4"/>
        <v>22.538888888888881</v>
      </c>
      <c r="M34" s="3">
        <f t="shared" si="5"/>
        <v>14.694444444444445</v>
      </c>
      <c r="N34" s="36">
        <f t="shared" si="20"/>
        <v>3.6999999999999993</v>
      </c>
      <c r="O34" s="36">
        <f t="shared" si="20"/>
        <v>8.6999999999999993</v>
      </c>
      <c r="Q34" s="2">
        <f t="shared" si="2"/>
        <v>45536</v>
      </c>
      <c r="R34" s="3">
        <f>'Input ifo'!M34</f>
        <v>31.2</v>
      </c>
      <c r="S34" s="3">
        <f>'Input ifo'!U34</f>
        <v>21.2</v>
      </c>
      <c r="T34" s="3">
        <f>'Input ifo'!AC34</f>
        <v>24.8</v>
      </c>
      <c r="U34" s="3">
        <f>'Input ifo'!AK34</f>
        <v>33.6</v>
      </c>
      <c r="V34" s="3">
        <f>'Input ifo'!AS34</f>
        <v>35.1</v>
      </c>
      <c r="W34" s="36">
        <f t="shared" si="21"/>
        <v>2</v>
      </c>
      <c r="X34" s="36">
        <f t="shared" si="21"/>
        <v>13.099999999999998</v>
      </c>
      <c r="Y34" s="36">
        <f t="shared" si="21"/>
        <v>2.3999999999999986</v>
      </c>
      <c r="Z34" s="36">
        <f t="shared" si="21"/>
        <v>6.2000000000000028</v>
      </c>
      <c r="AA34" s="36">
        <f t="shared" si="21"/>
        <v>9.9000000000000021</v>
      </c>
      <c r="AC34" s="2">
        <f t="shared" si="7"/>
        <v>45536</v>
      </c>
      <c r="AD34" s="3">
        <f>'Input ifo'!Q34</f>
        <v>40.4</v>
      </c>
      <c r="AE34" s="3">
        <f>'Input ifo'!Y34</f>
        <v>19.8</v>
      </c>
      <c r="AF34" s="3">
        <f>'Input ifo'!AG34</f>
        <v>21.1</v>
      </c>
      <c r="AG34" s="3">
        <f>'Input ifo'!AO34</f>
        <v>15.9</v>
      </c>
      <c r="AH34" s="3">
        <f>'Input ifo'!AW34</f>
        <v>36.9</v>
      </c>
      <c r="AI34" s="36">
        <f t="shared" si="22"/>
        <v>19.899999999999999</v>
      </c>
      <c r="AJ34" s="36">
        <f t="shared" si="22"/>
        <v>8.3000000000000007</v>
      </c>
      <c r="AK34" s="36">
        <f t="shared" si="22"/>
        <v>0.20000000000000284</v>
      </c>
      <c r="AL34" s="36">
        <f t="shared" si="22"/>
        <v>19.200000000000003</v>
      </c>
      <c r="AM34" s="36">
        <f t="shared" si="22"/>
        <v>5.2999999999999972</v>
      </c>
      <c r="AQ34" s="5"/>
      <c r="AR34" s="5"/>
      <c r="AS34" s="5"/>
      <c r="AT34" s="5"/>
      <c r="AU34" s="5"/>
      <c r="AV34" s="5"/>
      <c r="AW34" s="5"/>
    </row>
    <row r="35" spans="1:78" x14ac:dyDescent="0.2">
      <c r="A35" s="2">
        <v>45627</v>
      </c>
      <c r="B35" s="3">
        <f>'Input ifo'!B35</f>
        <v>21.1</v>
      </c>
      <c r="C35" s="3">
        <f>'Input ifo'!F35</f>
        <v>28</v>
      </c>
      <c r="D35" s="3">
        <f t="shared" si="0"/>
        <v>23.661111111111111</v>
      </c>
      <c r="E35" s="3">
        <f t="shared" si="3"/>
        <v>32.022222222222219</v>
      </c>
      <c r="F35" s="36">
        <f t="shared" si="13"/>
        <v>0.80000000000000071</v>
      </c>
      <c r="G35" s="36">
        <f t="shared" si="9"/>
        <v>0.30000000000000071</v>
      </c>
      <c r="I35" s="2">
        <f t="shared" si="1"/>
        <v>45627</v>
      </c>
      <c r="J35" s="3">
        <f>'Input ifo'!E35</f>
        <v>32</v>
      </c>
      <c r="K35" s="3">
        <f>'Input ifo'!I35</f>
        <v>31.9</v>
      </c>
      <c r="L35" s="3">
        <f t="shared" si="4"/>
        <v>22.538888888888881</v>
      </c>
      <c r="M35" s="3">
        <f t="shared" si="5"/>
        <v>14.694444444444445</v>
      </c>
      <c r="N35" s="36">
        <f t="shared" si="20"/>
        <v>0.5</v>
      </c>
      <c r="O35" s="36">
        <f t="shared" si="20"/>
        <v>2.6000000000000014</v>
      </c>
      <c r="Q35" s="2">
        <f t="shared" si="2"/>
        <v>45627</v>
      </c>
      <c r="R35" s="3">
        <f>'Input ifo'!M35</f>
        <v>33.4</v>
      </c>
      <c r="S35" s="3">
        <f>'Input ifo'!U35</f>
        <v>24.8</v>
      </c>
      <c r="T35" s="3">
        <f>'Input ifo'!AC35</f>
        <v>36.700000000000003</v>
      </c>
      <c r="U35" s="3">
        <f>'Input ifo'!AK35</f>
        <v>37.200000000000003</v>
      </c>
      <c r="V35" s="3">
        <f>'Input ifo'!AS35</f>
        <v>31.6</v>
      </c>
      <c r="W35" s="36">
        <f t="shared" si="21"/>
        <v>2.1999999999999993</v>
      </c>
      <c r="X35" s="36">
        <f t="shared" si="21"/>
        <v>3.6000000000000014</v>
      </c>
      <c r="Y35" s="36">
        <f t="shared" si="21"/>
        <v>11.900000000000002</v>
      </c>
      <c r="Z35" s="36">
        <f t="shared" si="21"/>
        <v>3.6000000000000014</v>
      </c>
      <c r="AA35" s="36">
        <f t="shared" si="21"/>
        <v>3.5</v>
      </c>
      <c r="AB35" s="2"/>
      <c r="AC35" s="2">
        <f t="shared" si="7"/>
        <v>45627</v>
      </c>
      <c r="AD35" s="3">
        <f>'Input ifo'!Q35</f>
        <v>35.5</v>
      </c>
      <c r="AE35" s="3">
        <f>'Input ifo'!Y35</f>
        <v>28</v>
      </c>
      <c r="AF35" s="3">
        <f>'Input ifo'!AG35</f>
        <v>21.6</v>
      </c>
      <c r="AG35" s="3">
        <f>'Input ifo'!AO35</f>
        <v>36.200000000000003</v>
      </c>
      <c r="AH35" s="3">
        <f>'Input ifo'!AW35</f>
        <v>27.9</v>
      </c>
      <c r="AI35" s="36">
        <f t="shared" si="22"/>
        <v>4.8999999999999986</v>
      </c>
      <c r="AJ35" s="36">
        <f t="shared" si="22"/>
        <v>8.1999999999999993</v>
      </c>
      <c r="AK35" s="36">
        <f t="shared" si="22"/>
        <v>0.5</v>
      </c>
      <c r="AL35" s="36">
        <f t="shared" si="22"/>
        <v>20.300000000000004</v>
      </c>
      <c r="AM35" s="36">
        <f t="shared" si="22"/>
        <v>9</v>
      </c>
      <c r="AQ35" s="5"/>
      <c r="AR35" s="5"/>
      <c r="AS35" s="5"/>
      <c r="AT35" s="5"/>
      <c r="AU35" s="5"/>
      <c r="AV35" s="5"/>
      <c r="AW35" s="5"/>
    </row>
    <row r="36" spans="1:78" x14ac:dyDescent="0.2">
      <c r="A36" s="2">
        <v>45717</v>
      </c>
      <c r="B36" s="3">
        <f>'Input ifo'!B36</f>
        <v>19.899999999999999</v>
      </c>
      <c r="C36" s="3">
        <f>'Input ifo'!F36</f>
        <v>27.2</v>
      </c>
      <c r="D36" s="3">
        <f t="shared" si="0"/>
        <v>23.661111111111111</v>
      </c>
      <c r="E36" s="3">
        <f t="shared" si="3"/>
        <v>32.022222222222219</v>
      </c>
      <c r="F36" s="36">
        <f>ABS(B36-B35)</f>
        <v>1.2000000000000028</v>
      </c>
      <c r="G36" s="36">
        <f t="shared" si="9"/>
        <v>0.80000000000000071</v>
      </c>
      <c r="I36" s="2">
        <f t="shared" si="1"/>
        <v>45717</v>
      </c>
      <c r="J36" s="3">
        <f>'Input ifo'!E36</f>
        <v>33.799999999999997</v>
      </c>
      <c r="K36" s="3">
        <f>'Input ifo'!I36</f>
        <v>23.6</v>
      </c>
      <c r="L36" s="3">
        <f t="shared" si="4"/>
        <v>22.538888888888881</v>
      </c>
      <c r="M36" s="3">
        <f t="shared" si="5"/>
        <v>14.694444444444445</v>
      </c>
      <c r="N36" s="36">
        <f t="shared" si="20"/>
        <v>1.7999999999999972</v>
      </c>
      <c r="O36" s="36">
        <f t="shared" si="20"/>
        <v>8.2999999999999972</v>
      </c>
      <c r="Q36" s="2">
        <f t="shared" si="2"/>
        <v>45717</v>
      </c>
      <c r="R36" s="3">
        <f>'Input ifo'!M36</f>
        <v>33.200000000000003</v>
      </c>
      <c r="S36" s="3">
        <f>'Input ifo'!U36</f>
        <v>29.6</v>
      </c>
      <c r="T36" s="3">
        <f>'Input ifo'!AC36</f>
        <v>36.799999999999997</v>
      </c>
      <c r="U36" s="3">
        <f>'Input ifo'!AK36</f>
        <v>33.5</v>
      </c>
      <c r="V36" s="3">
        <f>'Input ifo'!AS36</f>
        <v>35</v>
      </c>
      <c r="W36" s="36">
        <f t="shared" si="21"/>
        <v>0.19999999999999574</v>
      </c>
      <c r="X36" s="36">
        <f t="shared" si="21"/>
        <v>4.8000000000000007</v>
      </c>
      <c r="Y36" s="36">
        <f t="shared" si="21"/>
        <v>9.9999999999994316E-2</v>
      </c>
      <c r="Z36" s="36">
        <f t="shared" si="21"/>
        <v>3.7000000000000028</v>
      </c>
      <c r="AA36" s="36">
        <f t="shared" si="21"/>
        <v>3.3999999999999986</v>
      </c>
      <c r="AB36" s="2"/>
      <c r="AC36" s="2">
        <f t="shared" si="7"/>
        <v>45717</v>
      </c>
      <c r="AD36" s="3">
        <f>'Input ifo'!Q36</f>
        <v>20.8</v>
      </c>
      <c r="AE36" s="3">
        <f>'Input ifo'!Y36</f>
        <v>33.299999999999997</v>
      </c>
      <c r="AF36" s="3">
        <f>'Input ifo'!AG36</f>
        <v>27.8</v>
      </c>
      <c r="AG36" s="3">
        <f>'Input ifo'!AO36</f>
        <v>20.399999999999999</v>
      </c>
      <c r="AH36" s="3">
        <f>'Input ifo'!AW36</f>
        <v>27</v>
      </c>
      <c r="AI36" s="36">
        <f t="shared" si="22"/>
        <v>14.7</v>
      </c>
      <c r="AJ36" s="36">
        <f t="shared" si="22"/>
        <v>5.2999999999999972</v>
      </c>
      <c r="AK36" s="36">
        <f t="shared" si="22"/>
        <v>6.1999999999999993</v>
      </c>
      <c r="AL36" s="36">
        <f t="shared" si="22"/>
        <v>15.800000000000004</v>
      </c>
      <c r="AM36" s="36">
        <f t="shared" si="22"/>
        <v>0.89999999999999858</v>
      </c>
      <c r="AQ36" s="5"/>
      <c r="AR36" s="5"/>
      <c r="AS36" s="5"/>
      <c r="AT36" s="5"/>
      <c r="AU36" s="5"/>
      <c r="AV36" s="5"/>
      <c r="AW36" s="5"/>
    </row>
    <row r="37" spans="1:78" x14ac:dyDescent="0.2">
      <c r="A37" s="2">
        <v>45809</v>
      </c>
      <c r="B37" s="3">
        <f>'Input ifo'!B37</f>
        <v>20.9</v>
      </c>
      <c r="C37" s="3">
        <f>'Input ifo'!F37</f>
        <v>30.3</v>
      </c>
      <c r="D37" s="3">
        <f t="shared" si="0"/>
        <v>23.661111111111111</v>
      </c>
      <c r="E37" s="3">
        <f>AVERAGE($C$4:$C$44)</f>
        <v>32.022222222222219</v>
      </c>
      <c r="F37" s="36">
        <f>ABS(B37-B36)</f>
        <v>1</v>
      </c>
      <c r="G37" s="36">
        <f t="shared" si="9"/>
        <v>3.1000000000000014</v>
      </c>
      <c r="I37" s="2">
        <v>45809</v>
      </c>
      <c r="J37" s="3">
        <f>'Input ifo'!E37</f>
        <v>35.200000000000003</v>
      </c>
      <c r="K37" s="3">
        <f>'Input ifo'!I37</f>
        <v>21.5</v>
      </c>
      <c r="L37" s="3">
        <f t="shared" si="4"/>
        <v>22.538888888888881</v>
      </c>
      <c r="M37" s="3">
        <f t="shared" si="5"/>
        <v>14.694444444444445</v>
      </c>
      <c r="N37" s="36">
        <f t="shared" si="20"/>
        <v>1.4000000000000057</v>
      </c>
      <c r="O37" s="36">
        <f t="shared" si="20"/>
        <v>2.1000000000000014</v>
      </c>
      <c r="Q37" s="2">
        <v>45809</v>
      </c>
      <c r="R37" s="3">
        <f>'Input ifo'!M37</f>
        <v>35.700000000000003</v>
      </c>
      <c r="S37" s="3">
        <f>'Input ifo'!U37</f>
        <v>26.8</v>
      </c>
      <c r="T37" s="3">
        <f>'Input ifo'!AC37</f>
        <v>41</v>
      </c>
      <c r="U37" s="3">
        <f>'Input ifo'!AK37</f>
        <v>35.299999999999997</v>
      </c>
      <c r="V37" s="3">
        <f>'Input ifo'!AS37</f>
        <v>36.200000000000003</v>
      </c>
      <c r="W37" s="36">
        <f t="shared" si="21"/>
        <v>2.5</v>
      </c>
      <c r="X37" s="36">
        <f t="shared" si="21"/>
        <v>2.8000000000000007</v>
      </c>
      <c r="Y37" s="36">
        <f t="shared" si="21"/>
        <v>4.2000000000000028</v>
      </c>
      <c r="Z37" s="36">
        <f t="shared" si="21"/>
        <v>1.7999999999999972</v>
      </c>
      <c r="AA37" s="36">
        <f t="shared" si="21"/>
        <v>1.2000000000000028</v>
      </c>
      <c r="AB37" s="2"/>
      <c r="AC37" s="2">
        <v>45809</v>
      </c>
      <c r="AD37" s="3">
        <f>'Input ifo'!Q37</f>
        <v>19.600000000000001</v>
      </c>
      <c r="AE37" s="3">
        <f>'Input ifo'!Y37</f>
        <v>20.2</v>
      </c>
      <c r="AF37" s="3">
        <f>'Input ifo'!AG37</f>
        <v>24.5</v>
      </c>
      <c r="AG37" s="3">
        <f>'Input ifo'!AO37</f>
        <v>31.5</v>
      </c>
      <c r="AH37" s="3">
        <f>'Input ifo'!AW37</f>
        <v>20.2</v>
      </c>
      <c r="AI37" s="36">
        <f t="shared" si="22"/>
        <v>1.1999999999999993</v>
      </c>
      <c r="AJ37" s="36">
        <f t="shared" si="22"/>
        <v>13.099999999999998</v>
      </c>
      <c r="AK37" s="36">
        <f t="shared" si="22"/>
        <v>3.3000000000000007</v>
      </c>
      <c r="AL37" s="36">
        <f t="shared" si="22"/>
        <v>11.100000000000001</v>
      </c>
      <c r="AM37" s="36">
        <f t="shared" si="22"/>
        <v>6.8000000000000007</v>
      </c>
      <c r="AQ37" s="5"/>
      <c r="AR37" s="5"/>
      <c r="AS37" s="5"/>
      <c r="AT37" s="5"/>
      <c r="AU37" s="5"/>
      <c r="AV37" s="5"/>
      <c r="AW37" s="5"/>
    </row>
    <row r="38" spans="1:78" x14ac:dyDescent="0.2">
      <c r="A38" s="2">
        <v>45901</v>
      </c>
      <c r="B38" s="3">
        <f>'Input ifo'!B38</f>
        <v>19.5</v>
      </c>
      <c r="C38" s="3">
        <f>'Input ifo'!F38</f>
        <v>27.2</v>
      </c>
      <c r="D38" s="3">
        <f t="shared" si="0"/>
        <v>23.661111111111111</v>
      </c>
      <c r="E38" s="3">
        <f>AVERAGE($C$4:$C$44)</f>
        <v>32.022222222222219</v>
      </c>
      <c r="F38" s="36">
        <f>ABS(B38-B37)</f>
        <v>1.3999999999999986</v>
      </c>
      <c r="G38" s="36">
        <f t="shared" si="9"/>
        <v>3.1000000000000014</v>
      </c>
      <c r="I38" s="2">
        <f t="shared" ref="I38:I39" si="23">A38</f>
        <v>45901</v>
      </c>
      <c r="J38" s="3">
        <f>'Input ifo'!E38</f>
        <v>33.9</v>
      </c>
      <c r="K38" s="3">
        <f>'Input ifo'!I38</f>
        <v>20.399999999999999</v>
      </c>
      <c r="L38" s="3">
        <f t="shared" si="4"/>
        <v>22.538888888888881</v>
      </c>
      <c r="M38" s="3">
        <f t="shared" si="5"/>
        <v>14.694444444444445</v>
      </c>
      <c r="N38" s="36">
        <f t="shared" ref="N38:O39" si="24">ABS(J38-J37)</f>
        <v>1.3000000000000043</v>
      </c>
      <c r="O38" s="36">
        <f t="shared" si="24"/>
        <v>1.1000000000000014</v>
      </c>
      <c r="Q38" s="2">
        <f t="shared" ref="Q38:Q39" si="25">A38</f>
        <v>45901</v>
      </c>
      <c r="R38" s="3">
        <f>'Input ifo'!M38</f>
        <v>34.5</v>
      </c>
      <c r="S38" s="3">
        <f>'Input ifo'!U38</f>
        <v>27.6</v>
      </c>
      <c r="T38" s="3">
        <f>'Input ifo'!AC38</f>
        <v>37.9</v>
      </c>
      <c r="U38" s="3">
        <f>'Input ifo'!AK38</f>
        <v>45.6</v>
      </c>
      <c r="V38" s="3">
        <f>'Input ifo'!AS38</f>
        <v>33.299999999999997</v>
      </c>
      <c r="W38" s="36">
        <f t="shared" ref="W38:AA39" si="26">ABS(R38-R37)</f>
        <v>1.2000000000000028</v>
      </c>
      <c r="X38" s="36">
        <f t="shared" si="26"/>
        <v>0.80000000000000071</v>
      </c>
      <c r="Y38" s="36">
        <f t="shared" si="26"/>
        <v>3.1000000000000014</v>
      </c>
      <c r="Z38" s="36">
        <f t="shared" si="26"/>
        <v>10.300000000000004</v>
      </c>
      <c r="AA38" s="36">
        <f t="shared" si="26"/>
        <v>2.9000000000000057</v>
      </c>
      <c r="AB38" s="2"/>
      <c r="AC38" s="2">
        <f t="shared" ref="AC38:AC39" si="27">Q38</f>
        <v>45901</v>
      </c>
      <c r="AD38" s="3">
        <f>'Input ifo'!Q38</f>
        <v>15.5</v>
      </c>
      <c r="AE38" s="3">
        <f>'Input ifo'!Y38</f>
        <v>37</v>
      </c>
      <c r="AF38" s="3">
        <f>'Input ifo'!AG38</f>
        <v>21.1</v>
      </c>
      <c r="AG38" s="3">
        <f>'Input ifo'!AO38</f>
        <v>32.700000000000003</v>
      </c>
      <c r="AH38" s="3">
        <f>'Input ifo'!AW38</f>
        <v>21.6</v>
      </c>
      <c r="AI38" s="36">
        <f t="shared" ref="AI38:AM39" si="28">ABS(AD38-AD37)</f>
        <v>4.1000000000000014</v>
      </c>
      <c r="AJ38" s="36">
        <f t="shared" si="28"/>
        <v>16.8</v>
      </c>
      <c r="AK38" s="36">
        <f t="shared" si="28"/>
        <v>3.3999999999999986</v>
      </c>
      <c r="AL38" s="36">
        <f t="shared" si="28"/>
        <v>1.2000000000000028</v>
      </c>
      <c r="AM38" s="36">
        <f t="shared" si="28"/>
        <v>1.4000000000000021</v>
      </c>
      <c r="AQ38" s="5"/>
      <c r="AR38" s="5"/>
      <c r="AS38" s="5"/>
      <c r="AT38" s="5"/>
      <c r="AU38" s="5"/>
      <c r="AV38" s="5"/>
      <c r="AW38" s="5"/>
    </row>
    <row r="39" spans="1:78" x14ac:dyDescent="0.2">
      <c r="A39" s="2">
        <v>45992</v>
      </c>
      <c r="B39" s="3">
        <f>'Input ifo'!B39</f>
        <v>20.2</v>
      </c>
      <c r="C39" s="3">
        <f>'Input ifo'!F39</f>
        <v>31.5</v>
      </c>
      <c r="D39" s="3">
        <f>AVERAGE($B$4:$B$44)</f>
        <v>23.661111111111111</v>
      </c>
      <c r="E39" s="3">
        <f>AVERAGE($C$4:$C$44)</f>
        <v>32.022222222222219</v>
      </c>
      <c r="F39" s="36">
        <f>ABS(B39-B38)</f>
        <v>0.69999999999999929</v>
      </c>
      <c r="G39" s="36">
        <f t="shared" si="9"/>
        <v>4.3000000000000007</v>
      </c>
      <c r="I39" s="2">
        <f t="shared" si="23"/>
        <v>45992</v>
      </c>
      <c r="J39" s="3">
        <f>'Input ifo'!E39</f>
        <v>37.799999999999997</v>
      </c>
      <c r="K39" s="3">
        <f>'Input ifo'!I39</f>
        <v>29.4</v>
      </c>
      <c r="L39" s="3">
        <f t="shared" si="4"/>
        <v>22.538888888888881</v>
      </c>
      <c r="M39" s="3">
        <f t="shared" si="5"/>
        <v>14.694444444444445</v>
      </c>
      <c r="N39" s="36">
        <f t="shared" si="24"/>
        <v>3.8999999999999986</v>
      </c>
      <c r="O39" s="36">
        <f t="shared" si="24"/>
        <v>9</v>
      </c>
      <c r="Q39" s="2">
        <f t="shared" si="25"/>
        <v>45992</v>
      </c>
      <c r="R39" s="3">
        <f>'Input ifo'!M39</f>
        <v>35.1</v>
      </c>
      <c r="S39" s="3">
        <f>'Input ifo'!U39</f>
        <v>29.6</v>
      </c>
      <c r="T39" s="3">
        <f>'Input ifo'!AC39</f>
        <v>35.6</v>
      </c>
      <c r="U39" s="3">
        <f>'Input ifo'!AK39</f>
        <v>45.2</v>
      </c>
      <c r="V39" s="3">
        <f>'Input ifo'!AS39</f>
        <v>41.4</v>
      </c>
      <c r="W39" s="36">
        <f t="shared" si="26"/>
        <v>0.60000000000000142</v>
      </c>
      <c r="X39" s="36">
        <f t="shared" si="26"/>
        <v>2</v>
      </c>
      <c r="Y39" s="36">
        <f t="shared" si="26"/>
        <v>2.2999999999999972</v>
      </c>
      <c r="Z39" s="36">
        <f t="shared" si="26"/>
        <v>0.39999999999999858</v>
      </c>
      <c r="AA39" s="36">
        <f t="shared" si="26"/>
        <v>8.1000000000000014</v>
      </c>
      <c r="AB39" s="2"/>
      <c r="AC39" s="2">
        <f t="shared" si="27"/>
        <v>45992</v>
      </c>
      <c r="AD39" s="3">
        <f>'Input ifo'!Q39</f>
        <v>28.3</v>
      </c>
      <c r="AE39" s="3">
        <f>'Input ifo'!Y39</f>
        <v>31.3</v>
      </c>
      <c r="AF39" s="3">
        <f>'Input ifo'!AG39</f>
        <v>41.7</v>
      </c>
      <c r="AG39" s="3">
        <f>'Input ifo'!AO39</f>
        <v>49.7</v>
      </c>
      <c r="AH39" s="3">
        <f>'Input ifo'!AW39</f>
        <v>20.3</v>
      </c>
      <c r="AI39" s="36">
        <f t="shared" si="28"/>
        <v>12.8</v>
      </c>
      <c r="AJ39" s="36">
        <f t="shared" si="28"/>
        <v>5.6999999999999993</v>
      </c>
      <c r="AK39" s="36">
        <f t="shared" si="28"/>
        <v>20.6</v>
      </c>
      <c r="AL39" s="36">
        <f t="shared" si="28"/>
        <v>17</v>
      </c>
      <c r="AM39" s="36">
        <f t="shared" si="28"/>
        <v>1.3000000000000007</v>
      </c>
      <c r="AQ39" s="5"/>
      <c r="AR39" s="5"/>
      <c r="AS39" s="5"/>
      <c r="AT39" s="5"/>
      <c r="AU39" s="5"/>
      <c r="AV39" s="5"/>
      <c r="AW39" s="5"/>
      <c r="AX39" s="224" t="s">
        <v>214</v>
      </c>
      <c r="AY39" s="224"/>
      <c r="AZ39" s="224"/>
      <c r="BA39" s="224"/>
      <c r="BB39" s="224" t="s">
        <v>215</v>
      </c>
      <c r="BC39" s="224"/>
      <c r="BD39" s="224"/>
      <c r="BE39" s="224"/>
    </row>
    <row r="40" spans="1:78" x14ac:dyDescent="0.2">
      <c r="A40" s="2"/>
      <c r="C40" s="3"/>
      <c r="D40" s="3"/>
      <c r="E40" s="3"/>
      <c r="F40" s="36"/>
      <c r="G40" s="36"/>
      <c r="I40" s="2"/>
      <c r="J40" s="3"/>
      <c r="K40" s="3"/>
      <c r="L40" s="3"/>
      <c r="M40" s="3"/>
      <c r="N40" s="36"/>
      <c r="O40" s="36"/>
      <c r="Q40" s="2"/>
      <c r="R40" s="3"/>
      <c r="S40" s="3"/>
      <c r="T40" s="3"/>
      <c r="U40" s="3"/>
      <c r="V40" s="3"/>
      <c r="W40" s="36"/>
      <c r="X40" s="36"/>
      <c r="Y40" s="36"/>
      <c r="Z40" s="36"/>
      <c r="AA40" s="36"/>
      <c r="AB40" s="2"/>
      <c r="AC40" s="2"/>
      <c r="AD40" s="3"/>
      <c r="AE40" s="3"/>
      <c r="AF40" s="3"/>
      <c r="AG40" s="3"/>
      <c r="AH40" s="3"/>
      <c r="AI40" s="36"/>
      <c r="AJ40" s="36"/>
      <c r="AK40" s="36"/>
      <c r="AL40" s="36"/>
      <c r="AM40" s="36"/>
      <c r="AQ40" s="5"/>
      <c r="AR40" s="5"/>
      <c r="AS40" s="5"/>
      <c r="AT40" s="5"/>
      <c r="AU40" s="5"/>
      <c r="AV40" s="5"/>
      <c r="AW40" s="5"/>
      <c r="AX40" s="224"/>
      <c r="AY40" s="224"/>
      <c r="AZ40" s="224"/>
      <c r="BA40" s="224"/>
      <c r="BB40" s="224"/>
      <c r="BC40" s="224"/>
      <c r="BD40" s="224"/>
      <c r="BE40" s="224"/>
    </row>
    <row r="41" spans="1:78" x14ac:dyDescent="0.2">
      <c r="A41" s="2"/>
      <c r="C41" s="3"/>
      <c r="D41" s="3"/>
      <c r="E41" s="3"/>
      <c r="F41" s="36"/>
      <c r="G41" s="36"/>
      <c r="I41" s="2"/>
      <c r="J41" s="3"/>
      <c r="K41" s="3"/>
      <c r="L41" s="3"/>
      <c r="M41" s="3"/>
      <c r="N41" s="36"/>
      <c r="O41" s="36"/>
      <c r="Q41" s="2"/>
      <c r="R41" s="3"/>
      <c r="S41" s="3"/>
      <c r="T41" s="3"/>
      <c r="U41" s="3"/>
      <c r="V41" s="3"/>
      <c r="W41" s="36"/>
      <c r="X41" s="36"/>
      <c r="Y41" s="36"/>
      <c r="Z41" s="36"/>
      <c r="AA41" s="36"/>
      <c r="AB41" s="2"/>
      <c r="AC41" s="2"/>
      <c r="AD41" s="3"/>
      <c r="AE41" s="3"/>
      <c r="AF41" s="3"/>
      <c r="AG41" s="3"/>
      <c r="AH41" s="3"/>
      <c r="AI41" s="36"/>
      <c r="AJ41" s="36"/>
      <c r="AK41" s="36"/>
      <c r="AL41" s="36"/>
      <c r="AM41" s="36"/>
      <c r="AQ41" s="5"/>
      <c r="AR41" s="5"/>
      <c r="AS41" s="5"/>
      <c r="AT41" s="5"/>
      <c r="AU41" s="5"/>
      <c r="AV41" s="5"/>
      <c r="AW41" s="5"/>
      <c r="AX41" s="224"/>
      <c r="AY41" s="224"/>
      <c r="AZ41" s="224"/>
      <c r="BA41" s="224"/>
      <c r="BB41" s="224"/>
      <c r="BC41" s="224"/>
      <c r="BD41" s="224"/>
      <c r="BE41" s="224"/>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224"/>
      <c r="AY42" s="224"/>
      <c r="AZ42" s="224"/>
      <c r="BA42" s="224"/>
      <c r="BB42" s="224"/>
      <c r="BC42" s="224"/>
      <c r="BD42" s="224"/>
      <c r="BE42" s="224"/>
    </row>
    <row r="43" spans="1:78" x14ac:dyDescent="0.2">
      <c r="A43" s="2"/>
      <c r="B43" s="3"/>
      <c r="C43" s="3"/>
      <c r="D43" s="3"/>
      <c r="E43" s="3"/>
      <c r="F43" s="36"/>
      <c r="G43" s="36"/>
      <c r="I43" s="2"/>
      <c r="J43" s="3"/>
      <c r="K43" s="3"/>
      <c r="L43" s="3"/>
      <c r="M43" s="3"/>
      <c r="N43" s="36"/>
      <c r="O43" s="36"/>
      <c r="Q43" s="2"/>
      <c r="R43" s="2"/>
      <c r="S43" s="3"/>
      <c r="T43" s="3"/>
      <c r="U43" s="3"/>
      <c r="V43" s="3"/>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224"/>
      <c r="AY43" s="224"/>
      <c r="AZ43" s="224"/>
      <c r="BA43" s="224"/>
      <c r="BB43" s="224"/>
      <c r="BC43" s="224"/>
      <c r="BD43" s="224"/>
      <c r="BE43" s="224"/>
    </row>
    <row r="44" spans="1:78" x14ac:dyDescent="0.2">
      <c r="Q44" s="2" t="s">
        <v>217</v>
      </c>
      <c r="R44" s="3">
        <f>AVERAGE(R4:R39)</f>
        <v>21.105555555555561</v>
      </c>
      <c r="S44" s="152">
        <f>AVERAGE(S4:S39)</f>
        <v>14.958333333333334</v>
      </c>
      <c r="T44" s="3">
        <f>AVERAGE(T4:T39)</f>
        <v>21.713888888888889</v>
      </c>
      <c r="U44" s="3">
        <f>AVERAGE(U4:U39)</f>
        <v>24.333333333333332</v>
      </c>
      <c r="V44" s="3">
        <f>AVERAGE(V4:V39)</f>
        <v>25.508333333333333</v>
      </c>
      <c r="W44" s="36"/>
      <c r="AC44" s="2" t="s">
        <v>217</v>
      </c>
      <c r="AD44" s="3">
        <f>AVERAGE(AD4:AD39)</f>
        <v>14.294444444444444</v>
      </c>
      <c r="AE44" s="152">
        <f>AVERAGE(AE4:AE39)</f>
        <v>21.130555555555553</v>
      </c>
      <c r="AF44" s="3">
        <f t="shared" ref="AF44:AH44" si="29">AVERAGE(AF4:AF39)</f>
        <v>11.466666666666669</v>
      </c>
      <c r="AG44" s="3">
        <f t="shared" si="29"/>
        <v>16.280555555555559</v>
      </c>
      <c r="AH44" s="3">
        <f t="shared" si="29"/>
        <v>14.969444444444441</v>
      </c>
      <c r="AQ44" s="5"/>
      <c r="AR44" s="5"/>
      <c r="AS44" s="5"/>
      <c r="AT44" s="5"/>
      <c r="AU44" s="5"/>
      <c r="AV44" s="5"/>
      <c r="AW44" s="5"/>
      <c r="AX44" s="224"/>
      <c r="AY44" s="224"/>
      <c r="AZ44" s="224"/>
      <c r="BA44" s="224"/>
      <c r="BB44" s="224"/>
      <c r="BC44" s="224"/>
      <c r="BD44" s="224"/>
      <c r="BE44" s="224"/>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t="s">
        <v>218</v>
      </c>
      <c r="R45" s="3">
        <f>MAX(R4:R39)</f>
        <v>35.700000000000003</v>
      </c>
      <c r="S45" s="152">
        <f>MAX(S4:S39)</f>
        <v>34.299999999999997</v>
      </c>
      <c r="T45" s="3">
        <f>MAX(T4:T39)</f>
        <v>41</v>
      </c>
      <c r="U45" s="3">
        <f>MAX(U4:U39)</f>
        <v>45.6</v>
      </c>
      <c r="V45" s="3">
        <f>MAX(V4:V39)</f>
        <v>41.4</v>
      </c>
      <c r="W45" s="36"/>
      <c r="X45" s="3"/>
      <c r="Y45" s="3"/>
      <c r="Z45" s="3"/>
      <c r="AA45" s="3"/>
      <c r="AB45" s="3"/>
      <c r="AC45" s="2" t="s">
        <v>218</v>
      </c>
      <c r="AD45" s="3">
        <f>MAX(AD4:AD39)</f>
        <v>40.4</v>
      </c>
      <c r="AE45" s="152">
        <f t="shared" ref="AE45:AH45" si="30">MAX(AE4:AE39)</f>
        <v>47.6</v>
      </c>
      <c r="AF45" s="3">
        <f t="shared" si="30"/>
        <v>41.7</v>
      </c>
      <c r="AG45" s="3">
        <f t="shared" si="30"/>
        <v>49.7</v>
      </c>
      <c r="AH45" s="3">
        <f t="shared" si="30"/>
        <v>36.9</v>
      </c>
      <c r="AQ45" s="5"/>
      <c r="AR45" s="5"/>
      <c r="AS45" s="5"/>
      <c r="AT45" s="5"/>
      <c r="AU45" s="5"/>
      <c r="AV45" s="5"/>
      <c r="AW45" s="5"/>
      <c r="AX45" s="224"/>
      <c r="AY45" s="224"/>
      <c r="AZ45" s="224"/>
      <c r="BA45" s="224"/>
      <c r="BB45" s="224"/>
      <c r="BC45" s="224"/>
      <c r="BD45" s="224"/>
      <c r="BE45" s="224"/>
    </row>
    <row r="46" spans="1:78" x14ac:dyDescent="0.2">
      <c r="B46" s="3"/>
      <c r="C46" s="3"/>
      <c r="D46" s="3"/>
      <c r="E46" s="3"/>
      <c r="F46" s="3"/>
      <c r="G46" s="3"/>
      <c r="H46" s="3"/>
      <c r="I46" s="3"/>
      <c r="J46" s="3"/>
      <c r="K46" s="3"/>
      <c r="L46" s="3"/>
      <c r="M46" s="3"/>
      <c r="N46" s="3"/>
      <c r="O46" s="3"/>
      <c r="P46" s="3"/>
      <c r="Q46" s="2" t="s">
        <v>220</v>
      </c>
      <c r="R46" s="3">
        <f>MIN(R4:R39)</f>
        <v>11.2</v>
      </c>
      <c r="S46" s="152">
        <f t="shared" ref="S46:V46" si="31">MIN(S4:S39)</f>
        <v>4.5999999999999996</v>
      </c>
      <c r="T46" s="3">
        <f t="shared" si="31"/>
        <v>9</v>
      </c>
      <c r="U46" s="3">
        <f t="shared" si="31"/>
        <v>14</v>
      </c>
      <c r="V46" s="3">
        <f t="shared" si="31"/>
        <v>12.3</v>
      </c>
      <c r="W46" s="36"/>
      <c r="X46" s="3"/>
      <c r="Y46" s="3"/>
      <c r="Z46" s="3"/>
      <c r="AA46" s="3"/>
      <c r="AB46" s="3"/>
      <c r="AC46" s="2" t="s">
        <v>220</v>
      </c>
      <c r="AD46" s="3">
        <f>MIN(AD4:AD39)</f>
        <v>0.3</v>
      </c>
      <c r="AE46" s="152">
        <f t="shared" ref="AE46:AH46" si="32">MIN(AE4:AE39)</f>
        <v>0</v>
      </c>
      <c r="AF46" s="3">
        <f t="shared" si="32"/>
        <v>2.4</v>
      </c>
      <c r="AG46" s="3">
        <f t="shared" si="32"/>
        <v>0</v>
      </c>
      <c r="AH46" s="3">
        <f t="shared" si="32"/>
        <v>3.4</v>
      </c>
      <c r="AQ46" s="5"/>
      <c r="AR46" s="5"/>
      <c r="AS46" s="5"/>
      <c r="AT46" s="5"/>
      <c r="AU46" s="5"/>
      <c r="AV46" s="5"/>
      <c r="AW46" s="5"/>
      <c r="AX46" s="224"/>
      <c r="AY46" s="224"/>
      <c r="AZ46" s="224"/>
      <c r="BA46" s="224"/>
      <c r="BB46" s="224"/>
      <c r="BC46" s="224"/>
      <c r="BD46" s="224"/>
      <c r="BE46" s="224"/>
    </row>
    <row r="47" spans="1:78" ht="25.5" customHeight="1" x14ac:dyDescent="0.2">
      <c r="A47" s="1" t="s">
        <v>42</v>
      </c>
      <c r="B47" s="3">
        <f>MIN(B4:B35)</f>
        <v>17.7</v>
      </c>
      <c r="C47" s="3">
        <f>MIN(C4:C35)</f>
        <v>26.3</v>
      </c>
      <c r="D47" s="3"/>
      <c r="E47" s="3"/>
      <c r="F47" s="3"/>
      <c r="G47" s="3"/>
      <c r="H47" s="3"/>
      <c r="I47" s="3"/>
      <c r="J47" s="3">
        <f>MIN(J4:J35)</f>
        <v>11.7</v>
      </c>
      <c r="K47" s="3">
        <f>MIN(K4:K35)</f>
        <v>3.6</v>
      </c>
      <c r="L47" s="3"/>
      <c r="M47" s="3"/>
      <c r="N47" s="3"/>
      <c r="O47" s="3"/>
      <c r="P47" s="3"/>
      <c r="Q47" s="151" t="s">
        <v>219</v>
      </c>
      <c r="R47" s="3">
        <f>R45-R39</f>
        <v>0.60000000000000142</v>
      </c>
      <c r="S47" s="152">
        <f>S45-S39</f>
        <v>4.6999999999999957</v>
      </c>
      <c r="T47" s="3">
        <f>T45-T39</f>
        <v>5.3999999999999986</v>
      </c>
      <c r="U47" s="3">
        <f>U45-U39</f>
        <v>0.39999999999999858</v>
      </c>
      <c r="V47" s="3">
        <f>V45-V39</f>
        <v>0</v>
      </c>
      <c r="X47" s="3"/>
      <c r="Y47" s="3"/>
      <c r="Z47" s="3"/>
      <c r="AA47" s="3"/>
      <c r="AB47" s="3"/>
      <c r="AC47" s="151" t="s">
        <v>219</v>
      </c>
      <c r="AD47" s="3">
        <f>AD45-AD39</f>
        <v>12.099999999999998</v>
      </c>
      <c r="AE47" s="152">
        <f t="shared" ref="AE47:AH47" si="33">AE45-AE39</f>
        <v>16.3</v>
      </c>
      <c r="AF47" s="3">
        <f t="shared" si="33"/>
        <v>0</v>
      </c>
      <c r="AG47" s="3">
        <f t="shared" si="33"/>
        <v>0</v>
      </c>
      <c r="AH47" s="3">
        <f t="shared" si="33"/>
        <v>16.599999999999998</v>
      </c>
      <c r="AQ47" s="5"/>
      <c r="AR47" s="5"/>
      <c r="AS47" s="5"/>
      <c r="AT47" s="5"/>
      <c r="AU47" s="5"/>
      <c r="AV47" s="5"/>
      <c r="AW47" s="5"/>
      <c r="AX47" s="224"/>
      <c r="AY47" s="224"/>
      <c r="AZ47" s="224"/>
      <c r="BA47" s="224"/>
      <c r="BB47" s="224"/>
      <c r="BC47" s="224"/>
      <c r="BD47" s="224"/>
      <c r="BE47" s="224"/>
    </row>
    <row r="48" spans="1:78" ht="42.75" x14ac:dyDescent="0.2">
      <c r="Q48" s="153" t="s">
        <v>221</v>
      </c>
      <c r="R48" s="75">
        <f>R39-R44</f>
        <v>13.99444444444444</v>
      </c>
      <c r="S48" s="152">
        <f t="shared" ref="S48:AH48" si="34">S39-S44</f>
        <v>14.641666666666667</v>
      </c>
      <c r="T48" s="75">
        <f t="shared" si="34"/>
        <v>13.886111111111113</v>
      </c>
      <c r="U48" s="75">
        <f t="shared" si="34"/>
        <v>20.866666666666671</v>
      </c>
      <c r="V48" s="75">
        <f t="shared" si="34"/>
        <v>15.891666666666666</v>
      </c>
      <c r="W48" s="75">
        <f t="shared" si="34"/>
        <v>0.60000000000000142</v>
      </c>
      <c r="X48" s="75">
        <f t="shared" si="34"/>
        <v>2</v>
      </c>
      <c r="Y48" s="75">
        <f t="shared" si="34"/>
        <v>2.2999999999999972</v>
      </c>
      <c r="Z48" s="75">
        <f t="shared" si="34"/>
        <v>0.39999999999999858</v>
      </c>
      <c r="AA48" s="75">
        <f t="shared" si="34"/>
        <v>8.1000000000000014</v>
      </c>
      <c r="AB48" s="75"/>
      <c r="AC48" s="153" t="s">
        <v>221</v>
      </c>
      <c r="AD48" s="75">
        <f t="shared" si="34"/>
        <v>14.005555555555556</v>
      </c>
      <c r="AE48" s="152">
        <f t="shared" si="34"/>
        <v>10.169444444444448</v>
      </c>
      <c r="AF48" s="75">
        <f t="shared" si="34"/>
        <v>30.233333333333334</v>
      </c>
      <c r="AG48" s="75">
        <f t="shared" si="34"/>
        <v>33.419444444444444</v>
      </c>
      <c r="AH48" s="75">
        <f t="shared" si="34"/>
        <v>5.3305555555555593</v>
      </c>
      <c r="AQ48" s="5"/>
      <c r="AR48" s="5"/>
      <c r="AS48" s="5"/>
      <c r="AT48" s="5"/>
      <c r="AU48" s="5"/>
      <c r="AV48" s="5"/>
      <c r="AW48" s="5"/>
    </row>
    <row r="49" spans="2:49" hidden="1" x14ac:dyDescent="0.2">
      <c r="B49" s="3">
        <f>MAX(B24:B37)</f>
        <v>21.6</v>
      </c>
      <c r="Q49" s="3"/>
      <c r="R49" s="75">
        <f>R45-R46</f>
        <v>24.500000000000004</v>
      </c>
      <c r="S49" s="152">
        <f t="shared" ref="S49:AH49" si="35">S45-S46</f>
        <v>29.699999999999996</v>
      </c>
      <c r="T49" s="75">
        <f t="shared" si="35"/>
        <v>32</v>
      </c>
      <c r="U49" s="75">
        <f t="shared" si="35"/>
        <v>31.6</v>
      </c>
      <c r="V49" s="75">
        <f t="shared" si="35"/>
        <v>29.099999999999998</v>
      </c>
      <c r="W49" s="75">
        <f t="shared" si="35"/>
        <v>0</v>
      </c>
      <c r="X49" s="75">
        <f t="shared" si="35"/>
        <v>0</v>
      </c>
      <c r="Y49" s="75">
        <f t="shared" si="35"/>
        <v>0</v>
      </c>
      <c r="Z49" s="75">
        <f t="shared" si="35"/>
        <v>0</v>
      </c>
      <c r="AA49" s="75">
        <f t="shared" si="35"/>
        <v>0</v>
      </c>
      <c r="AB49" s="75"/>
      <c r="AC49" s="75"/>
      <c r="AD49" s="75">
        <f t="shared" si="35"/>
        <v>40.1</v>
      </c>
      <c r="AE49" s="152">
        <f t="shared" si="35"/>
        <v>47.6</v>
      </c>
      <c r="AF49" s="75">
        <f t="shared" si="35"/>
        <v>39.300000000000004</v>
      </c>
      <c r="AG49" s="75">
        <f t="shared" si="35"/>
        <v>49.7</v>
      </c>
      <c r="AH49" s="75">
        <f t="shared" si="35"/>
        <v>33.5</v>
      </c>
      <c r="AQ49" s="5"/>
      <c r="AR49" s="5"/>
      <c r="AS49" s="5"/>
      <c r="AT49" s="5"/>
      <c r="AU49" s="5"/>
      <c r="AV49" s="5"/>
      <c r="AW49" s="5"/>
    </row>
    <row r="50" spans="2:49" x14ac:dyDescent="0.2">
      <c r="B50" s="3">
        <f>MIN(B24:B37)</f>
        <v>19</v>
      </c>
      <c r="AQ50" s="5"/>
      <c r="AR50" s="5"/>
      <c r="AS50" s="5"/>
      <c r="AT50" s="5"/>
      <c r="AU50" s="5"/>
      <c r="AV50" s="5"/>
      <c r="AW50" s="5"/>
    </row>
    <row r="51" spans="2:49" ht="15" x14ac:dyDescent="0.25">
      <c r="B51" s="3">
        <f>AVERAGE(B49:B50)</f>
        <v>20.3</v>
      </c>
      <c r="AQ51" s="6" t="s">
        <v>36</v>
      </c>
      <c r="AR51" s="5"/>
      <c r="AS51" s="5"/>
      <c r="AT51" s="5"/>
      <c r="AU51" s="5"/>
      <c r="AV51" s="5"/>
      <c r="AW51" s="5"/>
    </row>
    <row r="52" spans="2:49" x14ac:dyDescent="0.2">
      <c r="AQ52" s="7" t="s">
        <v>38</v>
      </c>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row r="64" spans="2:49" x14ac:dyDescent="0.2">
      <c r="AQ64" s="5"/>
      <c r="AR64" s="5"/>
      <c r="AS64" s="5"/>
      <c r="AT64" s="5"/>
      <c r="AU64" s="5"/>
      <c r="AV64" s="5"/>
      <c r="AW64" s="5"/>
    </row>
  </sheetData>
  <mergeCells count="5">
    <mergeCell ref="BL2:BM2"/>
    <mergeCell ref="BK6:BP6"/>
    <mergeCell ref="BG7:BI7"/>
    <mergeCell ref="AX39:BA47"/>
    <mergeCell ref="BB39:BE47"/>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Input ifo</vt:lpstr>
      <vt:lpstr>Grunddatensatz für VÖ</vt:lpstr>
      <vt:lpstr>Kredithürde</vt:lpstr>
      <vt:lpstr>ifo-hürde alt</vt:lpstr>
      <vt:lpstr>Kredithürde_Avg</vt:lpstr>
    </vt:vector>
  </TitlesOfParts>
  <Company>KfW Bankengruppe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Klaus Borger</dc:creator>
  <cp:lastModifiedBy>Bettina Apfelbach</cp:lastModifiedBy>
  <cp:lastPrinted>2019-12-18T10:48:07Z</cp:lastPrinted>
  <dcterms:created xsi:type="dcterms:W3CDTF">2019-10-25T12:35:47Z</dcterms:created>
  <dcterms:modified xsi:type="dcterms:W3CDTF">2026-04-28T12:04:32Z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a1eb77-0afe-4cfd-b55b-299e0c9eac9a_Enabled">
    <vt:lpwstr>true</vt:lpwstr>
  </property>
  <property fmtid="{D5CDD505-2E9C-101B-9397-08002B2CF9AE}" pid="3" name="MSIP_Label_44a1eb77-0afe-4cfd-b55b-299e0c9eac9a_SetDate">
    <vt:lpwstr>2022-09-30T12:39:25Z</vt:lpwstr>
  </property>
  <property fmtid="{D5CDD505-2E9C-101B-9397-08002B2CF9AE}" pid="4" name="MSIP_Label_44a1eb77-0afe-4cfd-b55b-299e0c9eac9a_Method">
    <vt:lpwstr>Privileged</vt:lpwstr>
  </property>
  <property fmtid="{D5CDD505-2E9C-101B-9397-08002B2CF9AE}" pid="5" name="MSIP_Label_44a1eb77-0afe-4cfd-b55b-299e0c9eac9a_Name">
    <vt:lpwstr>internal</vt:lpwstr>
  </property>
  <property fmtid="{D5CDD505-2E9C-101B-9397-08002B2CF9AE}" pid="6" name="MSIP_Label_44a1eb77-0afe-4cfd-b55b-299e0c9eac9a_SiteId">
    <vt:lpwstr>05ca8f81-10c4-490e-9c8b-77dad30ce21b</vt:lpwstr>
  </property>
  <property fmtid="{D5CDD505-2E9C-101B-9397-08002B2CF9AE}" pid="7" name="MSIP_Label_44a1eb77-0afe-4cfd-b55b-299e0c9eac9a_ActionId">
    <vt:lpwstr>4d87e360-88a8-45fc-bc30-36a3b58faa71</vt:lpwstr>
  </property>
  <property fmtid="{D5CDD505-2E9C-101B-9397-08002B2CF9AE}" pid="8" name="MSIP_Label_44a1eb77-0afe-4cfd-b55b-299e0c9eac9a_ContentBits">
    <vt:lpwstr>0</vt:lpwstr>
  </property>
</Properties>
</file>